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8" yWindow="468" windowWidth="9636" windowHeight="12372" tabRatio="0"/>
  </bookViews>
  <sheets>
    <sheet name="TDSheet" sheetId="1" r:id="rId1"/>
  </sheets>
  <definedNames>
    <definedName name="_xlnm._FilterDatabase" localSheetId="0" hidden="1">TDSheet!$A$215:$N$216</definedName>
    <definedName name="Print_Area" localSheetId="0">TDSheet!$A$1:$N$297</definedName>
    <definedName name="_xlnm.Print_Area" localSheetId="0">TDSheet!$A$3:$N$296</definedName>
  </definedNames>
  <calcPr calcId="145621"/>
</workbook>
</file>

<file path=xl/calcChain.xml><?xml version="1.0" encoding="utf-8"?>
<calcChain xmlns="http://schemas.openxmlformats.org/spreadsheetml/2006/main">
  <c r="K35" i="1" l="1"/>
  <c r="M305" i="1"/>
  <c r="M176" i="1" l="1"/>
  <c r="M102" i="1"/>
  <c r="M72" i="1" l="1"/>
  <c r="M74" i="1"/>
  <c r="M69" i="1"/>
  <c r="M54" i="1"/>
  <c r="M65" i="1"/>
  <c r="M64" i="1"/>
  <c r="M144" i="1" l="1"/>
  <c r="R25" i="1"/>
  <c r="A184" i="1" l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M108" i="1" l="1"/>
  <c r="M106" i="1"/>
  <c r="M104" i="1"/>
  <c r="M99" i="1"/>
  <c r="M96" i="1"/>
  <c r="M93" i="1"/>
  <c r="M91" i="1"/>
  <c r="M89" i="1"/>
  <c r="M87" i="1"/>
  <c r="M85" i="1"/>
  <c r="M83" i="1"/>
  <c r="M110" i="1" l="1"/>
  <c r="Q26" i="1"/>
  <c r="R26" i="1" s="1"/>
  <c r="P26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Q30" i="1"/>
  <c r="R30" i="1" s="1"/>
  <c r="P30" i="1"/>
  <c r="R34" i="1"/>
  <c r="S34" i="1" s="1"/>
  <c r="R28" i="1"/>
  <c r="R29" i="1"/>
  <c r="R31" i="1"/>
  <c r="R32" i="1"/>
  <c r="R27" i="1"/>
  <c r="M207" i="1" l="1"/>
  <c r="M152" i="1" l="1"/>
  <c r="M68" i="1" l="1"/>
  <c r="M63" i="1"/>
  <c r="M60" i="1"/>
  <c r="M59" i="1"/>
  <c r="M58" i="1"/>
  <c r="M56" i="1"/>
  <c r="M76" i="1" l="1"/>
  <c r="G39" i="1"/>
  <c r="G24" i="1" s="1"/>
  <c r="M199" i="1" l="1"/>
  <c r="M193" i="1"/>
  <c r="M191" i="1"/>
  <c r="M210" i="1" l="1"/>
  <c r="K39" i="1"/>
  <c r="M41" i="1"/>
  <c r="I39" i="1"/>
  <c r="I24" i="1" s="1"/>
  <c r="E39" i="1"/>
  <c r="E24" i="1" l="1"/>
  <c r="E38" i="1" s="1"/>
  <c r="E46" i="1" s="1"/>
  <c r="M44" i="1" l="1"/>
  <c r="M43" i="1"/>
  <c r="M45" i="1"/>
  <c r="M42" i="1"/>
  <c r="M40" i="1" l="1"/>
  <c r="M39" i="1" l="1"/>
  <c r="M296" i="1"/>
  <c r="K33" i="1" s="1"/>
  <c r="K31" i="1"/>
  <c r="K30" i="1"/>
  <c r="S30" i="1" s="1"/>
  <c r="K29" i="1"/>
  <c r="S29" i="1" s="1"/>
  <c r="M129" i="1"/>
  <c r="K27" i="1" s="1"/>
  <c r="S27" i="1" s="1"/>
  <c r="K26" i="1"/>
  <c r="S26" i="1" s="1"/>
  <c r="K25" i="1"/>
  <c r="K28" i="1"/>
  <c r="S28" i="1" s="1"/>
  <c r="S25" i="1" l="1"/>
  <c r="M265" i="1"/>
  <c r="K32" i="1" s="1"/>
  <c r="K24" i="1" s="1"/>
  <c r="G38" i="1"/>
  <c r="G46" i="1" s="1"/>
  <c r="M36" i="1"/>
  <c r="I37" i="1"/>
  <c r="I38" i="1"/>
  <c r="I46" i="1" s="1"/>
  <c r="M24" i="1"/>
  <c r="G37" i="1"/>
  <c r="M46" i="1" l="1"/>
  <c r="K38" i="1"/>
  <c r="K46" i="1" s="1"/>
  <c r="S32" i="1"/>
  <c r="M38" i="1"/>
</calcChain>
</file>

<file path=xl/sharedStrings.xml><?xml version="1.0" encoding="utf-8"?>
<sst xmlns="http://schemas.openxmlformats.org/spreadsheetml/2006/main" count="529" uniqueCount="134">
  <si>
    <t>Отчет ООО ЖЭУ "Юбилейный"</t>
  </si>
  <si>
    <t>по начислению, поступлению и расходу денежных средств</t>
  </si>
  <si>
    <t>собственников нежилых помещений по адресу  Культуры, 2а</t>
  </si>
  <si>
    <t>Площадь общая</t>
  </si>
  <si>
    <t>Площадь жилая</t>
  </si>
  <si>
    <t>Год постройки</t>
  </si>
  <si>
    <t>Поставщик Отопления</t>
  </si>
  <si>
    <t>Поставщик Холодного водоснабжения</t>
  </si>
  <si>
    <t>Поставщик Нагрев ГВС</t>
  </si>
  <si>
    <t>Поставщик Водоотведения</t>
  </si>
  <si>
    <t>Поставщик Электроснабжения</t>
  </si>
  <si>
    <t>№</t>
  </si>
  <si>
    <t>Статья Затрат</t>
  </si>
  <si>
    <t>Сальдо начальное</t>
  </si>
  <si>
    <t>Начисленно</t>
  </si>
  <si>
    <t>Оплаченно</t>
  </si>
  <si>
    <t>Фактические
расходы</t>
  </si>
  <si>
    <t xml:space="preserve">УСЛУГИ ПО СОДЕРЖАНИЮ и ТО </t>
  </si>
  <si>
    <t>1.1.</t>
  </si>
  <si>
    <t>1.2.</t>
  </si>
  <si>
    <t>1.3.</t>
  </si>
  <si>
    <t>Работы по содержанию помещений, входящих в состав МОП  МД</t>
  </si>
  <si>
    <t>1.4.</t>
  </si>
  <si>
    <t>Проведение дератизации и дезинсекции помещений, входящих в состав общего имущества в многоквартирном доме</t>
  </si>
  <si>
    <t>1.5.</t>
  </si>
  <si>
    <t>1.9.</t>
  </si>
  <si>
    <t>1.10.</t>
  </si>
  <si>
    <t>Работы по обслуживанию лифтового хозяйства многоэтажного здания</t>
  </si>
  <si>
    <t>КОММУНАЛЬНЫЕ УСЛУГИ</t>
  </si>
  <si>
    <t>ХВС</t>
  </si>
  <si>
    <t>Электроэнергия</t>
  </si>
  <si>
    <t>Отопление</t>
  </si>
  <si>
    <t>Тепловая энергия на нагрев</t>
  </si>
  <si>
    <t>ИТОГО</t>
  </si>
  <si>
    <t>Наименование</t>
  </si>
  <si>
    <t>Примечание</t>
  </si>
  <si>
    <t>Дата</t>
  </si>
  <si>
    <t>Сумма</t>
  </si>
  <si>
    <t>ИТОГО :</t>
  </si>
  <si>
    <t>Уборка придомовой территории от снега, уборка крыльца и площадки перед входом в подъезд, очистка урн от мусора</t>
  </si>
  <si>
    <t>Уборка придомовой территории от снега, подсыпка антигололедными средствами, очистка урн от мусора</t>
  </si>
  <si>
    <t>Уборка придомовой территории от снега, очистка от наледи и льда, уборка крыльца и площадки перед входом в подъезд, очистка урн от мусора</t>
  </si>
  <si>
    <t>Уборка придомовой территории от снега,  уборка крыльца и площадки перед входом в подъезд, очистка урн от мусора, подсыпка антигололедными средствами</t>
  </si>
  <si>
    <t>Работы по содержанию и ремонту систем дымоудаления, пожаротушения  и вентиляции</t>
  </si>
  <si>
    <t>Комплексное обслуживание  лифтового оборудования</t>
  </si>
  <si>
    <t>Страхование лифтов</t>
  </si>
  <si>
    <t>Комиссия банка</t>
  </si>
  <si>
    <t>Работы (услуги) по управлению многоквартирным домом</t>
  </si>
  <si>
    <t>Услуги по управлению</t>
  </si>
  <si>
    <t>Электроэнергия на СОИ</t>
  </si>
  <si>
    <t>Работы по содержанию мест накопления ТКО</t>
  </si>
  <si>
    <t>Водоотведение</t>
  </si>
  <si>
    <t>Вывоз ТКО</t>
  </si>
  <si>
    <t>Дератизация и дезинсекция</t>
  </si>
  <si>
    <t>Поверка измерительных приборов учета (монометры,термометры)</t>
  </si>
  <si>
    <t>4.1.</t>
  </si>
  <si>
    <t>4.2.</t>
  </si>
  <si>
    <t>4.3.</t>
  </si>
  <si>
    <t>4.4.</t>
  </si>
  <si>
    <t>4.5.</t>
  </si>
  <si>
    <t>4.6.</t>
  </si>
  <si>
    <t>Задолженность собственников</t>
  </si>
  <si>
    <t>Услуги паспортиста</t>
  </si>
  <si>
    <t>Подметание, мытье  лестничных площадок, протирка пыли с подоконников, мытье и протирка дверей, стекол  в МОП,с учетом  материалов для уборки</t>
  </si>
  <si>
    <t>Услуги по ведению бухгалтерского учета</t>
  </si>
  <si>
    <t>5.</t>
  </si>
  <si>
    <t>Итого</t>
  </si>
  <si>
    <t>Утверждаю _____________________</t>
  </si>
  <si>
    <t>Директор ООО "ЖЭУ "Юбилейный"</t>
  </si>
  <si>
    <t>1.8.</t>
  </si>
  <si>
    <t>ПАО "Т Плюс"</t>
  </si>
  <si>
    <t>ПАО "Пермэнергосбыт"</t>
  </si>
  <si>
    <t>Горячая вода на СОИ</t>
  </si>
  <si>
    <t>за период с января 2022г. по 31 декабря 2022г.</t>
  </si>
  <si>
    <t>1.2. Расшифровка фактических расходов статьи затрат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по адресу Культуры,2а за период с 01.01.2022 по 31.12.2022</t>
  </si>
  <si>
    <t>1.3. Расшифровка фактических расходов статьи затрат Работы по содержанию помещений, входящих в состав МОП по адресу Культуры,2а за период с 01.01.2022 по 31.12.2022</t>
  </si>
  <si>
    <t>1.4 .Расшифровка фактических расходов статьи затрат Проведение дератизации и дезинсекции помещений, входящих в состав общего имущества по адресу Культуры, 2а  за период с 01.01.2022 по 31.12.2022</t>
  </si>
  <si>
    <t>МУП "Энергоснабжение"</t>
  </si>
  <si>
    <t>Техническое освидетельствование лифтов</t>
  </si>
  <si>
    <t>Текущий ремонт</t>
  </si>
  <si>
    <t>Работы по содержанию и обслуживанию внутридомового инженерного оборудования (в том числе аварийное обслуживание), конструктивных элементов здания</t>
  </si>
  <si>
    <t>1.1. Расшифровка фактических расходов статьи затрат Работы по содержанию и обслуживанию внутридомового инженерного оборудования (в том числе аварийное обслуживание), конструктивных элементов здания ро адресу Куфонина,17 за период с 01.01.2022 по 31.12.2022</t>
  </si>
  <si>
    <t>год</t>
  </si>
  <si>
    <t>сумма</t>
  </si>
  <si>
    <t>тариф</t>
  </si>
  <si>
    <t>Испытание диэлектрических перчаток</t>
  </si>
  <si>
    <t>15000 работы по уборке, озеленению придомовой территории.</t>
  </si>
  <si>
    <t>разница</t>
  </si>
  <si>
    <t>Работы по эксплуатации, организации безопасного использования и содержания лифтового оборудования</t>
  </si>
  <si>
    <t>1.5. Расшифровка фактических расходов статьи затрат Работы по содержанию и ремонту систем дымоходов и вентиляционных шахт по адресу Культуры, 2а за период с 01.01.2022 по 31.12.2022</t>
  </si>
  <si>
    <t>Работы по содержанию и обслуживанию внутридомового инженерного оборудования, конструктивных элементов здания (в том числе аварийное обслуживание).</t>
  </si>
  <si>
    <t>Измерение сопративления изоляции электрооборудования</t>
  </si>
  <si>
    <t>Проверка исправноти и работоспособности, регулировка и техническое обслуживание контрольно-измерительных приборов, автоматических регуляторов и устройств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</si>
  <si>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МД, содержание мест накопления ТКО</t>
  </si>
  <si>
    <t>Работы по содержанию и ремонту систем дымоходов и вентиляционных шахт</t>
  </si>
  <si>
    <t>Проверка огнетушителя</t>
  </si>
  <si>
    <t>Обследование эффективности работы естественной вентеляции</t>
  </si>
  <si>
    <t>1.6. Расшифровка фактических расходов статьи затрат Работы по обслуживанию общедомовых приборов учета системы отопления и холодного водоснабжения по адресу  Культуры, 2а за период с 01.01.2022 по 31.12.2022</t>
  </si>
  <si>
    <t>1.6.</t>
  </si>
  <si>
    <t>1.7.</t>
  </si>
  <si>
    <t>1.7. Расшифровка фактических расходов статьи затрат Работы по обслуживанию лифтового хозяйства многоэтажного здания по адресу Культуры, 2а за период с 01.01.2022 по 31.12.2022</t>
  </si>
  <si>
    <t>1.9. Расшифровка фактических расходов статьи затрат на коммунальные услуги на содержание общего имущества по адресу Культуры, 2а за период с 01.01.2022 по 31.12.2022</t>
  </si>
  <si>
    <t>Январь-Март 2022</t>
  </si>
  <si>
    <t>Апрель-Июнь 2022</t>
  </si>
  <si>
    <t>Июль-Сентябрь 2022</t>
  </si>
  <si>
    <t>Октябрь-Декабрь 2022</t>
  </si>
  <si>
    <t>Подметание придомовой территории, уборка газонов от мусора, очистка урн от мусора</t>
  </si>
  <si>
    <t>Выкашивание травы на газонах по периметру дома, вокруг детской площадки и газона между детской площадкой и парковкой</t>
  </si>
  <si>
    <t>Испытание диэлектричеких перчаток</t>
  </si>
  <si>
    <t>Проверка и обслуживание общедомовых приборов учетатепловой энергии, холодного и горячего водоснабжения</t>
  </si>
  <si>
    <t>Январь 20222</t>
  </si>
  <si>
    <t>Февраль 20222</t>
  </si>
  <si>
    <t>Март 20222</t>
  </si>
  <si>
    <t>Декабрь 20222</t>
  </si>
  <si>
    <t>Ноябрь 20222</t>
  </si>
  <si>
    <t>Октябрь 20222</t>
  </si>
  <si>
    <t>Сентябрь 20222</t>
  </si>
  <si>
    <t>Август 20222</t>
  </si>
  <si>
    <t>Июль 20222</t>
  </si>
  <si>
    <t>Июнь 20222</t>
  </si>
  <si>
    <t>Май 20222</t>
  </si>
  <si>
    <t>Апрель 20222</t>
  </si>
  <si>
    <t>Снятие и запись показаний с вычислителя (узла учета тепловой энергии), холодной воды, передача отчета ресурсоснабзающим организациям и УК, Техническое обслуживание коллективных (общедомовых) приборов коммерческого учета тепловой энергии, холодной воды.</t>
  </si>
  <si>
    <t>Визуальный осмотр и проверка наличия и нарушения пломб  приборов (узла учета тепловой энергии) холодной воды. Запуск воды и теплоносителя с общего вентемя к счетчику,проверка работоспособности водозапорной арматуры прибора учета воды и теплоносителя</t>
  </si>
  <si>
    <t>1.8. Расшифровка  расходов статьи затрат Услуги по управлению по адресу Культуры, 2а за период с 01.01.2022 по 31.12.2022</t>
  </si>
  <si>
    <t>Коммунальные услуги на содержание общего имущества. На основании постановления Правительства РФ от 26.12.2016г. №1498</t>
  </si>
  <si>
    <t>Прометание кровли от мусора</t>
  </si>
  <si>
    <t>Очистка свесов с парапетов кровли от снега</t>
  </si>
  <si>
    <t>Контроль за состоянием элементов и систем дома и придомовой территории, проведение осмотров; планирование ремонта для устранения нарушений и дефектов; Приём, хранение и ведение технической документации по многоквартирному дому; предоставление информации собственникам и размещение в системе ГИС ЖКХ;заключение договоров с РСО и поставщиками услуг, учет расчетов с поставщиками,предоставляемых услуги на содержание жилья;  ведение претензионной работы при выявлении нарушений обязательств по выполнению работ и услуг; прием собственников жилых  помещений; подготовка очетов об оказанных услугах, составление дефектных ведомостей, смет на работы по текущему ремонту  Подготовка и участие в проведении общих собраний в многоквартирном доме.</t>
  </si>
  <si>
    <t>Кеценко В.А.</t>
  </si>
  <si>
    <t xml:space="preserve"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</t>
  </si>
  <si>
    <t>1.11.</t>
  </si>
  <si>
    <t>1.11. Расшифровка фактических расходов статьи затрат Работы по накоплению отработанных ртутьсодержащих ламп и их передача в организации  осуществляющие деятельность по сбору, транспортированию, обработке, утилизации, обезвреживанию, размещению таких отходовпо адресу Культуры, 2а за период с 01.01.2022 по 31.12.2022</t>
  </si>
  <si>
    <t xml:space="preserve"> Накопление отработанных ртутьсодержащих ламп и их передача в организации  осуществляющие деятельность по сбору, транспортированию, обработке, утилизации, обезвреживанию, размещению таких отходовпо (7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</si>
</sst>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[$-419]mmmm\ yyyy;@"/>
  </numFmts>
  <fonts count="13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</font>
    <font>
      <b/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8F2D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0" fillId="0" borderId="72" xfId="0" applyNumberFormat="1" applyBorder="1" applyAlignment="1">
      <alignment horizontal="center" vertical="center"/>
    </xf>
    <xf numFmtId="1" fontId="0" fillId="0" borderId="74" xfId="0" applyNumberFormat="1" applyBorder="1" applyAlignment="1">
      <alignment horizontal="center" vertical="center"/>
    </xf>
    <xf numFmtId="1" fontId="0" fillId="0" borderId="75" xfId="0" applyNumberFormat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43" fontId="1" fillId="3" borderId="0" xfId="0" applyNumberFormat="1" applyFont="1" applyFill="1" applyBorder="1" applyAlignment="1">
      <alignment horizontal="center" vertical="center"/>
    </xf>
    <xf numFmtId="43" fontId="6" fillId="3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1" fontId="1" fillId="4" borderId="79" xfId="0" applyNumberFormat="1" applyFont="1" applyFill="1" applyBorder="1" applyAlignment="1">
      <alignment horizontal="center" vertical="center"/>
    </xf>
    <xf numFmtId="1" fontId="6" fillId="4" borderId="83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left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72" xfId="0" applyNumberFormat="1" applyFill="1" applyBorder="1" applyAlignment="1">
      <alignment horizontal="center" vertical="center"/>
    </xf>
    <xf numFmtId="1" fontId="0" fillId="0" borderId="75" xfId="0" applyNumberFormat="1" applyFill="1" applyBorder="1" applyAlignment="1">
      <alignment horizontal="center" vertical="center"/>
    </xf>
    <xf numFmtId="0" fontId="0" fillId="0" borderId="3" xfId="0" applyBorder="1"/>
    <xf numFmtId="43" fontId="0" fillId="0" borderId="3" xfId="0" applyNumberFormat="1" applyBorder="1"/>
    <xf numFmtId="0" fontId="0" fillId="0" borderId="3" xfId="0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1" fontId="0" fillId="0" borderId="96" xfId="0" applyNumberFormat="1" applyBorder="1" applyAlignment="1">
      <alignment horizontal="center" vertical="center"/>
    </xf>
    <xf numFmtId="1" fontId="0" fillId="0" borderId="100" xfId="0" applyNumberForma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104" xfId="0" applyNumberFormat="1" applyBorder="1" applyAlignment="1">
      <alignment horizontal="center" vertical="center"/>
    </xf>
    <xf numFmtId="1" fontId="0" fillId="0" borderId="105" xfId="0" applyNumberFormat="1" applyBorder="1" applyAlignment="1">
      <alignment horizontal="center" vertical="center"/>
    </xf>
    <xf numFmtId="1" fontId="0" fillId="0" borderId="108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1" fontId="0" fillId="0" borderId="112" xfId="0" applyNumberFormat="1" applyBorder="1" applyAlignment="1">
      <alignment horizontal="center" vertical="center"/>
    </xf>
    <xf numFmtId="1" fontId="0" fillId="0" borderId="116" xfId="0" applyNumberFormat="1" applyBorder="1" applyAlignment="1">
      <alignment horizontal="center" vertical="center"/>
    </xf>
    <xf numFmtId="1" fontId="8" fillId="4" borderId="104" xfId="0" applyNumberFormat="1" applyFont="1" applyFill="1" applyBorder="1" applyAlignment="1">
      <alignment horizontal="left" vertical="center"/>
    </xf>
    <xf numFmtId="1" fontId="8" fillId="4" borderId="105" xfId="0" applyNumberFormat="1" applyFont="1" applyFill="1" applyBorder="1" applyAlignment="1">
      <alignment horizontal="left" vertical="center"/>
    </xf>
    <xf numFmtId="1" fontId="8" fillId="4" borderId="100" xfId="0" applyNumberFormat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vertical="center"/>
    </xf>
    <xf numFmtId="1" fontId="1" fillId="4" borderId="1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top"/>
    </xf>
    <xf numFmtId="43" fontId="10" fillId="3" borderId="0" xfId="0" applyNumberFormat="1" applyFont="1" applyFill="1" applyBorder="1" applyAlignment="1">
      <alignment horizontal="center" vertical="center"/>
    </xf>
    <xf numFmtId="4" fontId="0" fillId="0" borderId="3" xfId="0" applyNumberFormat="1" applyBorder="1"/>
    <xf numFmtId="43" fontId="12" fillId="0" borderId="3" xfId="0" applyNumberFormat="1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left" vertical="center"/>
    </xf>
    <xf numFmtId="1" fontId="2" fillId="3" borderId="11" xfId="0" applyNumberFormat="1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0" applyNumberFormat="1" applyBorder="1"/>
    <xf numFmtId="0" fontId="1" fillId="2" borderId="59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2" fontId="1" fillId="2" borderId="34" xfId="0" applyNumberFormat="1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  <xf numFmtId="43" fontId="6" fillId="4" borderId="2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9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" fillId="4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1" fillId="4" borderId="6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61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 wrapText="1"/>
    </xf>
    <xf numFmtId="0" fontId="2" fillId="3" borderId="64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90" xfId="0" applyFont="1" applyFill="1" applyBorder="1" applyAlignment="1">
      <alignment horizontal="left" vertical="top" wrapText="1"/>
    </xf>
    <xf numFmtId="0" fontId="2" fillId="3" borderId="71" xfId="0" applyFont="1" applyFill="1" applyBorder="1" applyAlignment="1">
      <alignment horizontal="left" vertical="top" wrapText="1"/>
    </xf>
    <xf numFmtId="0" fontId="2" fillId="3" borderId="67" xfId="0" applyFont="1" applyFill="1" applyBorder="1" applyAlignment="1">
      <alignment horizontal="left" vertical="top" wrapText="1"/>
    </xf>
    <xf numFmtId="165" fontId="0" fillId="0" borderId="90" xfId="0" applyNumberFormat="1" applyFill="1" applyBorder="1" applyAlignment="1">
      <alignment horizontal="center" vertical="center"/>
    </xf>
    <xf numFmtId="165" fontId="0" fillId="0" borderId="67" xfId="0" applyNumberFormat="1" applyFill="1" applyBorder="1" applyAlignment="1">
      <alignment horizontal="center" vertical="center"/>
    </xf>
    <xf numFmtId="2" fontId="0" fillId="0" borderId="90" xfId="0" applyNumberFormat="1" applyBorder="1" applyAlignment="1">
      <alignment horizontal="center" vertical="center"/>
    </xf>
    <xf numFmtId="2" fontId="0" fillId="0" borderId="109" xfId="0" applyNumberFormat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4" fontId="4" fillId="2" borderId="35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43" fontId="7" fillId="3" borderId="3" xfId="0" applyNumberFormat="1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6" fillId="4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4" fontId="0" fillId="0" borderId="58" xfId="0" applyNumberFormat="1" applyFill="1" applyBorder="1" applyAlignment="1">
      <alignment horizontal="center" vertical="center"/>
    </xf>
    <xf numFmtId="4" fontId="0" fillId="0" borderId="77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5" fontId="0" fillId="0" borderId="33" xfId="0" applyNumberForma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1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73" xfId="0" applyNumberFormat="1" applyFont="1" applyFill="1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3" borderId="14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99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20" xfId="0" applyNumberFormat="1" applyFont="1" applyBorder="1" applyAlignment="1">
      <alignment horizontal="center" vertical="center"/>
    </xf>
    <xf numFmtId="43" fontId="6" fillId="0" borderId="16" xfId="0" applyNumberFormat="1" applyFont="1" applyFill="1" applyBorder="1" applyAlignment="1">
      <alignment horizontal="center" vertical="center"/>
    </xf>
    <xf numFmtId="43" fontId="6" fillId="0" borderId="47" xfId="0" applyNumberFormat="1" applyFont="1" applyFill="1" applyBorder="1" applyAlignment="1">
      <alignment horizontal="center" vertical="center"/>
    </xf>
    <xf numFmtId="43" fontId="7" fillId="0" borderId="3" xfId="0" applyNumberFormat="1" applyFont="1" applyFill="1" applyBorder="1" applyAlignment="1">
      <alignment vertical="center"/>
    </xf>
    <xf numFmtId="43" fontId="7" fillId="0" borderId="2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43" fontId="6" fillId="4" borderId="21" xfId="0" applyNumberFormat="1" applyFont="1" applyFill="1" applyBorder="1" applyAlignment="1">
      <alignment horizontal="center" vertical="center"/>
    </xf>
    <xf numFmtId="43" fontId="6" fillId="4" borderId="34" xfId="0" applyNumberFormat="1" applyFont="1" applyFill="1" applyBorder="1" applyAlignment="1">
      <alignment horizontal="center" vertical="center"/>
    </xf>
    <xf numFmtId="43" fontId="6" fillId="4" borderId="48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64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3" fontId="1" fillId="4" borderId="34" xfId="0" applyNumberFormat="1" applyFont="1" applyFill="1" applyBorder="1" applyAlignment="1">
      <alignment vertical="center"/>
    </xf>
    <xf numFmtId="43" fontId="1" fillId="4" borderId="48" xfId="0" applyNumberFormat="1" applyFont="1" applyFill="1" applyBorder="1" applyAlignment="1">
      <alignment vertical="center"/>
    </xf>
    <xf numFmtId="43" fontId="1" fillId="4" borderId="34" xfId="0" applyNumberFormat="1" applyFont="1" applyFill="1" applyBorder="1" applyAlignment="1">
      <alignment horizontal="center" vertical="center"/>
    </xf>
    <xf numFmtId="43" fontId="1" fillId="4" borderId="48" xfId="0" applyNumberFormat="1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left" vertical="center" wrapText="1"/>
    </xf>
    <xf numFmtId="4" fontId="1" fillId="4" borderId="58" xfId="0" applyNumberFormat="1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3" fontId="6" fillId="4" borderId="3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3" fontId="10" fillId="4" borderId="64" xfId="0" applyNumberFormat="1" applyFont="1" applyFill="1" applyBorder="1" applyAlignment="1">
      <alignment horizontal="center" vertical="center"/>
    </xf>
    <xf numFmtId="43" fontId="10" fillId="4" borderId="48" xfId="0" applyNumberFormat="1" applyFont="1" applyFill="1" applyBorder="1" applyAlignment="1">
      <alignment horizontal="center" vertical="center"/>
    </xf>
    <xf numFmtId="43" fontId="10" fillId="4" borderId="64" xfId="0" applyNumberFormat="1" applyFont="1" applyFill="1" applyBorder="1" applyAlignment="1">
      <alignment vertical="center"/>
    </xf>
    <xf numFmtId="43" fontId="10" fillId="4" borderId="48" xfId="0" applyNumberFormat="1" applyFont="1" applyFill="1" applyBorder="1" applyAlignment="1">
      <alignment vertical="center"/>
    </xf>
    <xf numFmtId="43" fontId="10" fillId="4" borderId="3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4" fontId="1" fillId="4" borderId="65" xfId="0" applyNumberFormat="1" applyFont="1" applyFill="1" applyBorder="1" applyAlignment="1">
      <alignment horizontal="center" vertical="center" wrapText="1"/>
    </xf>
    <xf numFmtId="0" fontId="1" fillId="4" borderId="9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3" fontId="6" fillId="0" borderId="17" xfId="0" applyNumberFormat="1" applyFont="1" applyFill="1" applyBorder="1" applyAlignment="1">
      <alignment horizontal="center" vertical="center"/>
    </xf>
    <xf numFmtId="43" fontId="6" fillId="0" borderId="49" xfId="0" applyNumberFormat="1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5" borderId="6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61" xfId="0" applyFont="1" applyFill="1" applyBorder="1" applyAlignment="1">
      <alignment horizontal="left" vertical="center" wrapText="1"/>
    </xf>
    <xf numFmtId="165" fontId="0" fillId="0" borderId="36" xfId="0" applyNumberForma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left" vertical="center" wrapText="1"/>
    </xf>
    <xf numFmtId="0" fontId="1" fillId="5" borderId="62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4" fontId="1" fillId="2" borderId="102" xfId="0" applyNumberFormat="1" applyFont="1" applyFill="1" applyBorder="1" applyAlignment="1">
      <alignment horizontal="center" vertical="center"/>
    </xf>
    <xf numFmtId="4" fontId="1" fillId="2" borderId="103" xfId="0" applyNumberFormat="1" applyFont="1" applyFill="1" applyBorder="1" applyAlignment="1">
      <alignment horizontal="center" vertical="center"/>
    </xf>
    <xf numFmtId="4" fontId="0" fillId="0" borderId="113" xfId="0" applyNumberFormat="1" applyBorder="1" applyAlignment="1">
      <alignment horizontal="center" vertical="center"/>
    </xf>
    <xf numFmtId="4" fontId="0" fillId="0" borderId="114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3" fontId="6" fillId="0" borderId="28" xfId="0" applyNumberFormat="1" applyFont="1" applyFill="1" applyBorder="1" applyAlignment="1">
      <alignment horizontal="center" vertical="center"/>
    </xf>
    <xf numFmtId="43" fontId="6" fillId="0" borderId="118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6" fillId="4" borderId="82" xfId="0" applyFont="1" applyFill="1" applyBorder="1" applyAlignment="1">
      <alignment horizontal="center" wrapText="1"/>
    </xf>
    <xf numFmtId="0" fontId="6" fillId="4" borderId="69" xfId="0" applyFont="1" applyFill="1" applyBorder="1" applyAlignment="1">
      <alignment horizontal="center" wrapText="1"/>
    </xf>
    <xf numFmtId="43" fontId="1" fillId="4" borderId="69" xfId="0" applyNumberFormat="1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61" xfId="0" applyFont="1" applyFill="1" applyBorder="1" applyAlignment="1">
      <alignment horizontal="left" vertical="center"/>
    </xf>
    <xf numFmtId="0" fontId="1" fillId="5" borderId="50" xfId="0" applyFont="1" applyFill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/>
    </xf>
    <xf numFmtId="0" fontId="1" fillId="5" borderId="62" xfId="0" applyFont="1" applyFill="1" applyBorder="1" applyAlignment="1">
      <alignment horizontal="left" vertical="center"/>
    </xf>
    <xf numFmtId="165" fontId="0" fillId="0" borderId="58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73" xfId="0" applyNumberForma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3" fontId="9" fillId="3" borderId="3" xfId="0" applyNumberFormat="1" applyFont="1" applyFill="1" applyBorder="1" applyAlignment="1">
      <alignment vertical="center"/>
    </xf>
    <xf numFmtId="43" fontId="9" fillId="3" borderId="2" xfId="0" applyNumberFormat="1" applyFont="1" applyFill="1" applyBorder="1" applyAlignment="1">
      <alignment vertical="center"/>
    </xf>
    <xf numFmtId="43" fontId="6" fillId="4" borderId="31" xfId="0" applyNumberFormat="1" applyFont="1" applyFill="1" applyBorder="1" applyAlignment="1">
      <alignment horizontal="center" vertical="center"/>
    </xf>
    <xf numFmtId="43" fontId="6" fillId="4" borderId="0" xfId="0" applyNumberFormat="1" applyFont="1" applyFill="1" applyBorder="1" applyAlignment="1">
      <alignment horizontal="center" vertical="center"/>
    </xf>
    <xf numFmtId="4" fontId="1" fillId="4" borderId="69" xfId="0" applyNumberFormat="1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43" fontId="10" fillId="4" borderId="59" xfId="0" applyNumberFormat="1" applyFont="1" applyFill="1" applyBorder="1" applyAlignment="1">
      <alignment horizontal="right" vertical="center"/>
    </xf>
    <xf numFmtId="43" fontId="10" fillId="4" borderId="64" xfId="0" applyNumberFormat="1" applyFont="1" applyFill="1" applyBorder="1" applyAlignment="1">
      <alignment horizontal="right" vertical="center"/>
    </xf>
    <xf numFmtId="43" fontId="10" fillId="4" borderId="81" xfId="0" applyNumberFormat="1" applyFont="1" applyFill="1" applyBorder="1" applyAlignment="1">
      <alignment horizontal="right" vertical="center"/>
    </xf>
    <xf numFmtId="43" fontId="6" fillId="4" borderId="29" xfId="0" applyNumberFormat="1" applyFont="1" applyFill="1" applyBorder="1" applyAlignment="1">
      <alignment horizontal="center" vertical="center"/>
    </xf>
    <xf numFmtId="43" fontId="6" fillId="4" borderId="3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43" fontId="1" fillId="4" borderId="3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7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73" xfId="0" applyFont="1" applyFill="1" applyBorder="1" applyAlignment="1">
      <alignment horizontal="left" vertical="center" wrapText="1"/>
    </xf>
    <xf numFmtId="0" fontId="1" fillId="5" borderId="55" xfId="0" applyFont="1" applyFill="1" applyBorder="1" applyAlignment="1">
      <alignment horizontal="left" vertical="center" wrapText="1"/>
    </xf>
    <xf numFmtId="0" fontId="1" fillId="5" borderId="56" xfId="0" applyFont="1" applyFill="1" applyBorder="1" applyAlignment="1">
      <alignment horizontal="left" vertical="center" wrapText="1"/>
    </xf>
    <xf numFmtId="0" fontId="1" fillId="5" borderId="5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44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4" fontId="0" fillId="0" borderId="7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165" fontId="0" fillId="0" borderId="58" xfId="0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4" fontId="0" fillId="0" borderId="78" xfId="0" applyNumberFormat="1" applyFill="1" applyBorder="1" applyAlignment="1">
      <alignment horizontal="center" vertical="center"/>
    </xf>
    <xf numFmtId="4" fontId="0" fillId="0" borderId="87" xfId="0" applyNumberFormat="1" applyFill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115" xfId="0" applyNumberFormat="1" applyBorder="1" applyAlignment="1">
      <alignment horizontal="center" vertical="center"/>
    </xf>
    <xf numFmtId="4" fontId="0" fillId="0" borderId="80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4" fontId="0" fillId="0" borderId="92" xfId="0" applyNumberFormat="1" applyBorder="1" applyAlignment="1">
      <alignment horizontal="center" vertical="center"/>
    </xf>
    <xf numFmtId="4" fontId="0" fillId="0" borderId="117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165" fontId="0" fillId="0" borderId="42" xfId="0" applyNumberFormat="1" applyFill="1" applyBorder="1" applyAlignment="1">
      <alignment horizontal="center" vertical="center"/>
    </xf>
    <xf numFmtId="165" fontId="0" fillId="0" borderId="43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106" xfId="0" applyNumberFormat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07" xfId="0" applyBorder="1" applyAlignment="1">
      <alignment horizontal="left" vertical="center" wrapText="1"/>
    </xf>
    <xf numFmtId="0" fontId="6" fillId="5" borderId="38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6" fillId="5" borderId="40" xfId="0" applyFont="1" applyFill="1" applyBorder="1" applyAlignment="1">
      <alignment horizontal="left" vertical="center" wrapText="1"/>
    </xf>
    <xf numFmtId="0" fontId="6" fillId="5" borderId="6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61" xfId="0" applyFont="1" applyFill="1" applyBorder="1" applyAlignment="1">
      <alignment horizontal="left" vertical="center"/>
    </xf>
    <xf numFmtId="0" fontId="6" fillId="5" borderId="50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left" vertical="center"/>
    </xf>
    <xf numFmtId="0" fontId="6" fillId="5" borderId="62" xfId="0" applyFont="1" applyFill="1" applyBorder="1" applyAlignment="1">
      <alignment horizontal="left" vertical="center"/>
    </xf>
    <xf numFmtId="0" fontId="0" fillId="0" borderId="97" xfId="0" applyBorder="1" applyAlignment="1">
      <alignment horizontal="left" vertical="center" wrapText="1"/>
    </xf>
    <xf numFmtId="4" fontId="0" fillId="0" borderId="97" xfId="0" applyNumberFormat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5" xfId="0" applyFont="1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94" xfId="0" applyBorder="1" applyAlignment="1">
      <alignment horizontal="left" vertical="top" wrapText="1"/>
    </xf>
    <xf numFmtId="165" fontId="5" fillId="0" borderId="53" xfId="0" applyNumberFormat="1" applyFont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3" fontId="7" fillId="0" borderId="2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43" fontId="6" fillId="4" borderId="69" xfId="0" applyNumberFormat="1" applyFont="1" applyFill="1" applyBorder="1" applyAlignment="1">
      <alignment horizontal="center" vertical="center"/>
    </xf>
    <xf numFmtId="43" fontId="6" fillId="4" borderId="7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65" fontId="0" fillId="0" borderId="97" xfId="0" applyNumberForma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/>
    </xf>
    <xf numFmtId="4" fontId="1" fillId="2" borderId="68" xfId="0" applyNumberFormat="1" applyFont="1" applyFill="1" applyBorder="1" applyAlignment="1">
      <alignment horizontal="center" vertical="center"/>
    </xf>
    <xf numFmtId="4" fontId="1" fillId="2" borderId="62" xfId="0" applyNumberFormat="1" applyFont="1" applyFill="1" applyBorder="1" applyAlignment="1">
      <alignment horizontal="center" vertical="center"/>
    </xf>
    <xf numFmtId="4" fontId="0" fillId="0" borderId="88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2" fillId="3" borderId="90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165" fontId="0" fillId="0" borderId="10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2" fillId="0" borderId="90" xfId="0" applyFont="1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53" xfId="0" applyBorder="1" applyAlignment="1">
      <alignment horizontal="left" vertical="center" wrapText="1"/>
    </xf>
    <xf numFmtId="165" fontId="0" fillId="0" borderId="53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65" fontId="0" fillId="0" borderId="16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65" fontId="0" fillId="0" borderId="44" xfId="0" applyNumberFormat="1" applyFill="1" applyBorder="1" applyAlignment="1">
      <alignment horizontal="center" vertical="center"/>
    </xf>
    <xf numFmtId="165" fontId="0" fillId="0" borderId="45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65" fontId="0" fillId="0" borderId="11" xfId="0" applyNumberForma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5" fontId="0" fillId="3" borderId="31" xfId="0" applyNumberFormat="1" applyFill="1" applyBorder="1" applyAlignment="1">
      <alignment horizontal="center" vertical="center"/>
    </xf>
    <xf numFmtId="165" fontId="0" fillId="3" borderId="32" xfId="0" applyNumberForma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0" fillId="0" borderId="56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165" fontId="0" fillId="0" borderId="92" xfId="0" applyNumberFormat="1" applyBorder="1" applyAlignment="1">
      <alignment horizontal="center" vertical="center"/>
    </xf>
    <xf numFmtId="165" fontId="0" fillId="0" borderId="9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65" fontId="0" fillId="0" borderId="11" xfId="0" applyNumberFormat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76" xfId="0" applyNumberForma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2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2" xfId="0" applyFont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2" fontId="0" fillId="0" borderId="122" xfId="0" applyNumberFormat="1" applyBorder="1" applyAlignment="1">
      <alignment horizontal="center" vertical="center"/>
    </xf>
    <xf numFmtId="2" fontId="0" fillId="0" borderId="87" xfId="0" applyNumberFormat="1" applyBorder="1" applyAlignment="1">
      <alignment horizontal="center" vertical="center"/>
    </xf>
    <xf numFmtId="4" fontId="2" fillId="0" borderId="111" xfId="0" applyNumberFormat="1" applyFont="1" applyBorder="1" applyAlignment="1">
      <alignment horizontal="center" vertical="center"/>
    </xf>
    <xf numFmtId="4" fontId="2" fillId="0" borderId="121" xfId="0" applyNumberFormat="1" applyFont="1" applyBorder="1" applyAlignment="1">
      <alignment horizontal="center" vertical="center"/>
    </xf>
    <xf numFmtId="165" fontId="0" fillId="0" borderId="85" xfId="0" applyNumberFormat="1" applyBorder="1" applyAlignment="1">
      <alignment horizontal="center" vertical="center"/>
    </xf>
    <xf numFmtId="165" fontId="0" fillId="0" borderId="86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Y305"/>
  <sheetViews>
    <sheetView tabSelected="1" topLeftCell="A299" zoomScaleNormal="100" zoomScaleSheetLayoutView="100" workbookViewId="0">
      <selection activeCell="Q54" sqref="P45:Q54"/>
    </sheetView>
  </sheetViews>
  <sheetFormatPr defaultColWidth="10.42578125" defaultRowHeight="11.4" customHeight="1" x14ac:dyDescent="0.2"/>
  <cols>
    <col min="1" max="1" width="6.7109375" style="1" customWidth="1"/>
    <col min="2" max="2" width="10.42578125" style="1" customWidth="1"/>
    <col min="3" max="3" width="24.140625" style="1" customWidth="1"/>
    <col min="4" max="4" width="12.140625" style="1" customWidth="1"/>
    <col min="5" max="5" width="21.7109375" style="1" customWidth="1"/>
    <col min="6" max="6" width="0.28515625" style="1" customWidth="1"/>
    <col min="7" max="7" width="10.42578125" style="1" customWidth="1"/>
    <col min="8" max="8" width="12.7109375" style="1" customWidth="1"/>
    <col min="9" max="9" width="10.42578125" style="1" customWidth="1"/>
    <col min="10" max="10" width="18.7109375" style="1" customWidth="1"/>
    <col min="11" max="11" width="9.28515625" style="1" customWidth="1"/>
    <col min="12" max="12" width="11.42578125" style="1" customWidth="1"/>
    <col min="13" max="13" width="14.28515625" style="1" customWidth="1"/>
    <col min="14" max="15" width="3.42578125" style="1" customWidth="1"/>
    <col min="19" max="19" width="12.5703125" customWidth="1"/>
    <col min="20" max="20" width="34.5703125" customWidth="1"/>
  </cols>
  <sheetData>
    <row r="2" spans="1:15" ht="11.4" customHeight="1" x14ac:dyDescent="0.2">
      <c r="K2" s="1" t="s">
        <v>67</v>
      </c>
    </row>
    <row r="3" spans="1:15" ht="11.4" customHeight="1" x14ac:dyDescent="0.2">
      <c r="K3" s="1" t="s">
        <v>68</v>
      </c>
    </row>
    <row r="4" spans="1:15" ht="11.4" customHeight="1" x14ac:dyDescent="0.2">
      <c r="K4" s="27" t="s">
        <v>129</v>
      </c>
    </row>
    <row r="5" spans="1:15" ht="11.4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.6" x14ac:dyDescent="0.2">
      <c r="A6"/>
      <c r="B6" s="7"/>
      <c r="C6" s="7"/>
      <c r="D6" s="7"/>
      <c r="E6" s="7"/>
      <c r="F6" s="8" t="s">
        <v>0</v>
      </c>
      <c r="G6" s="7"/>
      <c r="H6" s="7"/>
      <c r="I6" s="7"/>
      <c r="J6" s="7"/>
      <c r="K6" s="7"/>
      <c r="L6" s="7"/>
      <c r="M6" s="7"/>
      <c r="N6" s="7"/>
      <c r="O6" s="7"/>
    </row>
    <row r="7" spans="1:15" ht="15.6" x14ac:dyDescent="0.2">
      <c r="A7"/>
      <c r="B7" s="7"/>
      <c r="C7" s="7"/>
      <c r="D7" s="7"/>
      <c r="E7" s="7"/>
      <c r="F7" s="9" t="s">
        <v>1</v>
      </c>
      <c r="G7" s="7"/>
      <c r="H7" s="7"/>
      <c r="I7" s="7"/>
      <c r="J7" s="7"/>
      <c r="K7" s="7"/>
      <c r="L7" s="7"/>
      <c r="M7" s="7"/>
      <c r="N7" s="7"/>
      <c r="O7" s="7"/>
    </row>
    <row r="8" spans="1:15" ht="15.6" x14ac:dyDescent="0.2">
      <c r="A8"/>
      <c r="B8" s="7"/>
      <c r="C8" s="7"/>
      <c r="D8" s="7"/>
      <c r="E8" s="7"/>
      <c r="F8" s="8" t="s">
        <v>2</v>
      </c>
      <c r="G8" s="7"/>
      <c r="H8" s="7"/>
      <c r="I8" s="7"/>
      <c r="J8" s="7"/>
      <c r="K8" s="7"/>
      <c r="L8" s="7"/>
      <c r="M8" s="7"/>
      <c r="N8" s="7"/>
      <c r="O8" s="7"/>
    </row>
    <row r="9" spans="1:15" ht="15.6" x14ac:dyDescent="0.2">
      <c r="A9" s="7"/>
      <c r="B9" s="7"/>
      <c r="C9" s="7"/>
      <c r="D9" s="7"/>
      <c r="E9" s="7"/>
      <c r="F9" s="8" t="s">
        <v>73</v>
      </c>
      <c r="G9" s="7"/>
      <c r="H9" s="7"/>
      <c r="I9" s="7"/>
      <c r="J9" s="7"/>
      <c r="K9" s="7"/>
      <c r="L9" s="7"/>
      <c r="M9" s="7"/>
      <c r="N9" s="7"/>
      <c r="O9" s="7"/>
    </row>
    <row r="10" spans="1:15" ht="11.4" customHeight="1" x14ac:dyDescent="0.2">
      <c r="A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1.4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1.4" customHeight="1" x14ac:dyDescent="0.2">
      <c r="A12"/>
      <c r="B12" s="294" t="s">
        <v>3</v>
      </c>
      <c r="C12" s="295"/>
      <c r="D12" s="296">
        <v>3333.9</v>
      </c>
      <c r="E12" s="296"/>
      <c r="F12" s="296"/>
      <c r="G12" s="296"/>
      <c r="H12"/>
      <c r="I12"/>
      <c r="J12"/>
      <c r="K12"/>
      <c r="L12"/>
      <c r="M12"/>
      <c r="N12"/>
      <c r="O12"/>
    </row>
    <row r="13" spans="1:15" ht="11.4" customHeight="1" x14ac:dyDescent="0.2">
      <c r="A13"/>
      <c r="B13" s="294" t="s">
        <v>4</v>
      </c>
      <c r="C13" s="295"/>
      <c r="D13" s="296">
        <v>3001.1</v>
      </c>
      <c r="E13" s="296"/>
      <c r="F13" s="296"/>
      <c r="G13" s="296"/>
      <c r="H13"/>
      <c r="I13"/>
      <c r="J13"/>
      <c r="K13"/>
      <c r="L13"/>
      <c r="M13"/>
      <c r="N13"/>
      <c r="O13"/>
    </row>
    <row r="14" spans="1:15" ht="11.4" customHeight="1" x14ac:dyDescent="0.2">
      <c r="A14"/>
      <c r="B14" s="294" t="s">
        <v>5</v>
      </c>
      <c r="C14" s="295"/>
      <c r="D14" s="297">
        <v>2013</v>
      </c>
      <c r="E14" s="297"/>
      <c r="F14" s="297"/>
      <c r="G14" s="297"/>
      <c r="H14"/>
      <c r="I14"/>
      <c r="J14"/>
      <c r="K14"/>
      <c r="L14"/>
      <c r="M14"/>
      <c r="N14"/>
      <c r="O14"/>
    </row>
    <row r="15" spans="1:15" ht="11.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1.4" customHeight="1" x14ac:dyDescent="0.2">
      <c r="A16"/>
      <c r="B16" s="293" t="s">
        <v>6</v>
      </c>
      <c r="C16" s="294"/>
      <c r="D16" s="298" t="s">
        <v>70</v>
      </c>
      <c r="E16" s="299"/>
      <c r="F16" s="299"/>
      <c r="G16" s="299"/>
      <c r="H16" s="23"/>
      <c r="I16"/>
      <c r="J16"/>
      <c r="K16"/>
      <c r="L16"/>
      <c r="M16"/>
      <c r="N16"/>
      <c r="O16"/>
    </row>
    <row r="17" spans="1:20" ht="11.4" customHeight="1" x14ac:dyDescent="0.2">
      <c r="A17"/>
      <c r="B17" s="293" t="s">
        <v>7</v>
      </c>
      <c r="C17" s="294"/>
      <c r="D17" s="298" t="s">
        <v>77</v>
      </c>
      <c r="E17" s="299"/>
      <c r="F17" s="299"/>
      <c r="G17" s="299"/>
      <c r="H17" s="23"/>
      <c r="I17"/>
      <c r="J17"/>
      <c r="K17"/>
      <c r="L17"/>
      <c r="M17"/>
      <c r="N17"/>
      <c r="O17"/>
    </row>
    <row r="18" spans="1:20" ht="11.4" customHeight="1" x14ac:dyDescent="0.2">
      <c r="A18"/>
      <c r="B18" s="293" t="s">
        <v>8</v>
      </c>
      <c r="C18" s="294"/>
      <c r="D18" s="298" t="s">
        <v>70</v>
      </c>
      <c r="E18" s="299"/>
      <c r="F18" s="299"/>
      <c r="G18" s="299"/>
      <c r="H18" s="23"/>
      <c r="I18"/>
      <c r="J18"/>
      <c r="K18"/>
      <c r="L18"/>
      <c r="M18"/>
      <c r="N18"/>
      <c r="O18"/>
    </row>
    <row r="19" spans="1:20" ht="11.4" customHeight="1" x14ac:dyDescent="0.2">
      <c r="A19"/>
      <c r="B19" s="293" t="s">
        <v>9</v>
      </c>
      <c r="C19" s="294"/>
      <c r="D19" s="298" t="s">
        <v>77</v>
      </c>
      <c r="E19" s="299"/>
      <c r="F19" s="299"/>
      <c r="G19" s="299"/>
      <c r="H19" s="23"/>
      <c r="I19"/>
      <c r="J19"/>
      <c r="K19"/>
      <c r="L19"/>
      <c r="M19"/>
      <c r="N19"/>
      <c r="O19"/>
    </row>
    <row r="20" spans="1:20" ht="11.4" customHeight="1" x14ac:dyDescent="0.2">
      <c r="A20"/>
      <c r="B20" s="293" t="s">
        <v>10</v>
      </c>
      <c r="C20" s="294"/>
      <c r="D20" s="298" t="s">
        <v>71</v>
      </c>
      <c r="E20" s="299"/>
      <c r="F20" s="299"/>
      <c r="G20" s="299"/>
      <c r="H20" s="23"/>
      <c r="I20"/>
      <c r="J20"/>
      <c r="K20"/>
      <c r="L20"/>
      <c r="M20"/>
      <c r="N20"/>
      <c r="O20"/>
    </row>
    <row r="22" spans="1:20" ht="11.4" customHeight="1" x14ac:dyDescent="0.2">
      <c r="A22" s="241" t="s">
        <v>11</v>
      </c>
      <c r="B22" s="241" t="s">
        <v>12</v>
      </c>
      <c r="C22" s="241"/>
      <c r="D22" s="241"/>
      <c r="E22" s="241" t="s">
        <v>13</v>
      </c>
      <c r="F22" s="241"/>
      <c r="G22" s="241" t="s">
        <v>14</v>
      </c>
      <c r="H22" s="241"/>
      <c r="I22" s="241" t="s">
        <v>15</v>
      </c>
      <c r="J22" s="241"/>
      <c r="K22" s="240" t="s">
        <v>16</v>
      </c>
      <c r="L22" s="240"/>
      <c r="M22" s="300" t="s">
        <v>61</v>
      </c>
      <c r="N22" s="240"/>
      <c r="O22" s="62"/>
    </row>
    <row r="23" spans="1:20" ht="11.4" customHeight="1" x14ac:dyDescent="0.2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0"/>
      <c r="N23" s="240"/>
      <c r="O23" s="62"/>
    </row>
    <row r="24" spans="1:20" ht="11.4" customHeight="1" x14ac:dyDescent="0.2">
      <c r="A24" s="54">
        <v>1</v>
      </c>
      <c r="B24" s="314" t="s">
        <v>17</v>
      </c>
      <c r="C24" s="314"/>
      <c r="D24" s="314"/>
      <c r="E24" s="315">
        <f>-533423.1-E39</f>
        <v>-311918.03999999998</v>
      </c>
      <c r="F24" s="315"/>
      <c r="G24" s="315">
        <f>1169074.6-G39</f>
        <v>1169074.6000000001</v>
      </c>
      <c r="H24" s="315"/>
      <c r="I24" s="315">
        <f>1188431.89-I39</f>
        <v>1168446.8399999999</v>
      </c>
      <c r="J24" s="315"/>
      <c r="K24" s="134">
        <f>SUM(K25:L35)</f>
        <v>1156419.77</v>
      </c>
      <c r="L24" s="92"/>
      <c r="M24" s="134">
        <f>E24+G24-I24</f>
        <v>-311290.2799999998</v>
      </c>
      <c r="N24" s="134"/>
      <c r="O24" s="22"/>
      <c r="P24" s="34" t="s">
        <v>84</v>
      </c>
      <c r="Q24" s="34" t="s">
        <v>83</v>
      </c>
      <c r="R24" s="34" t="s">
        <v>82</v>
      </c>
      <c r="S24" s="34" t="s">
        <v>87</v>
      </c>
      <c r="T24" s="34"/>
    </row>
    <row r="25" spans="1:20" ht="23.4" customHeight="1" x14ac:dyDescent="0.2">
      <c r="A25" s="30" t="s">
        <v>18</v>
      </c>
      <c r="B25" s="253" t="s">
        <v>90</v>
      </c>
      <c r="C25" s="253"/>
      <c r="D25" s="253"/>
      <c r="E25" s="253"/>
      <c r="F25" s="253"/>
      <c r="G25" s="253"/>
      <c r="H25" s="253"/>
      <c r="I25" s="253"/>
      <c r="J25" s="253"/>
      <c r="K25" s="206">
        <f>M76</f>
        <v>199372.35999999993</v>
      </c>
      <c r="L25" s="207"/>
      <c r="M25" s="134"/>
      <c r="N25" s="134"/>
      <c r="O25" s="22"/>
      <c r="P25" s="34">
        <v>4.3899999999999997</v>
      </c>
      <c r="Q25" s="34">
        <v>14635.82</v>
      </c>
      <c r="R25" s="69">
        <f>Q25*12</f>
        <v>175629.84</v>
      </c>
      <c r="S25" s="35">
        <f>R25-K25</f>
        <v>-23742.519999999931</v>
      </c>
      <c r="T25" s="34"/>
    </row>
    <row r="26" spans="1:20" ht="21.6" customHeight="1" x14ac:dyDescent="0.2">
      <c r="A26" s="82" t="s">
        <v>19</v>
      </c>
      <c r="B26" s="208" t="s">
        <v>93</v>
      </c>
      <c r="C26" s="208"/>
      <c r="D26" s="208"/>
      <c r="E26" s="208"/>
      <c r="F26" s="208"/>
      <c r="G26" s="208"/>
      <c r="H26" s="208"/>
      <c r="I26" s="208"/>
      <c r="J26" s="208"/>
      <c r="K26" s="206">
        <f>M110</f>
        <v>77152.160000000003</v>
      </c>
      <c r="L26" s="207"/>
      <c r="M26" s="134"/>
      <c r="N26" s="134"/>
      <c r="O26" s="22"/>
      <c r="P26" s="34">
        <f>1.26+0.29</f>
        <v>1.55</v>
      </c>
      <c r="Q26" s="34">
        <f>4200.71+966.83</f>
        <v>5167.54</v>
      </c>
      <c r="R26" s="69">
        <f>Q26*12</f>
        <v>62010.479999999996</v>
      </c>
      <c r="S26" s="35">
        <f>R26-K26</f>
        <v>-15141.680000000008</v>
      </c>
      <c r="T26" s="36" t="s">
        <v>86</v>
      </c>
    </row>
    <row r="27" spans="1:20" ht="11.4" customHeight="1" x14ac:dyDescent="0.2">
      <c r="A27" s="30" t="s">
        <v>20</v>
      </c>
      <c r="B27" s="253" t="s">
        <v>21</v>
      </c>
      <c r="C27" s="253"/>
      <c r="D27" s="253"/>
      <c r="E27" s="253"/>
      <c r="F27" s="253"/>
      <c r="G27" s="253"/>
      <c r="H27" s="253"/>
      <c r="I27" s="253"/>
      <c r="J27" s="253"/>
      <c r="K27" s="206">
        <f>M129</f>
        <v>61200</v>
      </c>
      <c r="L27" s="207"/>
      <c r="M27" s="134"/>
      <c r="N27" s="134"/>
      <c r="O27" s="22"/>
      <c r="P27" s="34">
        <v>1.54</v>
      </c>
      <c r="Q27" s="34">
        <v>5134.21</v>
      </c>
      <c r="R27" s="69">
        <f>Q27*12</f>
        <v>61610.520000000004</v>
      </c>
      <c r="S27" s="35">
        <f t="shared" ref="S27:S30" si="0">R27-K27</f>
        <v>410.52000000000407</v>
      </c>
      <c r="T27" s="34"/>
    </row>
    <row r="28" spans="1:20" ht="11.4" customHeight="1" x14ac:dyDescent="0.2">
      <c r="A28" s="55" t="s">
        <v>22</v>
      </c>
      <c r="B28" s="254" t="s">
        <v>23</v>
      </c>
      <c r="C28" s="254"/>
      <c r="D28" s="254"/>
      <c r="E28" s="254"/>
      <c r="F28" s="254"/>
      <c r="G28" s="254"/>
      <c r="H28" s="254"/>
      <c r="I28" s="254"/>
      <c r="J28" s="254"/>
      <c r="K28" s="206">
        <f>M144</f>
        <v>4816</v>
      </c>
      <c r="L28" s="207"/>
      <c r="M28" s="134"/>
      <c r="N28" s="134"/>
      <c r="O28" s="22"/>
      <c r="P28" s="34">
        <v>0.24</v>
      </c>
      <c r="Q28" s="34">
        <v>800.14</v>
      </c>
      <c r="R28" s="69">
        <f>Q28*12</f>
        <v>9601.68</v>
      </c>
      <c r="S28" s="35">
        <f t="shared" si="0"/>
        <v>4785.68</v>
      </c>
      <c r="T28" s="34"/>
    </row>
    <row r="29" spans="1:20" ht="11.4" customHeight="1" x14ac:dyDescent="0.2">
      <c r="A29" s="82" t="s">
        <v>24</v>
      </c>
      <c r="B29" s="208" t="s">
        <v>94</v>
      </c>
      <c r="C29" s="208"/>
      <c r="D29" s="208"/>
      <c r="E29" s="208"/>
      <c r="F29" s="208"/>
      <c r="G29" s="208"/>
      <c r="H29" s="208"/>
      <c r="I29" s="208"/>
      <c r="J29" s="208"/>
      <c r="K29" s="206">
        <f>M152</f>
        <v>7924</v>
      </c>
      <c r="L29" s="207"/>
      <c r="M29" s="134"/>
      <c r="N29" s="134"/>
      <c r="O29" s="22"/>
      <c r="P29" s="34">
        <v>0.38</v>
      </c>
      <c r="Q29" s="34">
        <v>1266.8800000000001</v>
      </c>
      <c r="R29" s="69">
        <f t="shared" ref="R29:R34" si="1">Q29*12</f>
        <v>15202.560000000001</v>
      </c>
      <c r="S29" s="35">
        <f t="shared" si="0"/>
        <v>7278.5600000000013</v>
      </c>
      <c r="T29" s="34"/>
    </row>
    <row r="30" spans="1:20" ht="13.2" customHeight="1" x14ac:dyDescent="0.2">
      <c r="A30" s="82" t="s">
        <v>98</v>
      </c>
      <c r="B30" s="208" t="s">
        <v>109</v>
      </c>
      <c r="C30" s="208"/>
      <c r="D30" s="208"/>
      <c r="E30" s="208"/>
      <c r="F30" s="208"/>
      <c r="G30" s="208"/>
      <c r="H30" s="208"/>
      <c r="I30" s="208"/>
      <c r="J30" s="208"/>
      <c r="K30" s="206">
        <f>M176</f>
        <v>14002.440000000004</v>
      </c>
      <c r="L30" s="207"/>
      <c r="M30" s="134"/>
      <c r="N30" s="134"/>
      <c r="O30" s="22"/>
      <c r="P30" s="34">
        <f>0.28+0.04+0.03</f>
        <v>0.35</v>
      </c>
      <c r="Q30" s="34">
        <f>933.49+133.36+100.02</f>
        <v>1166.8699999999999</v>
      </c>
      <c r="R30" s="69">
        <f t="shared" si="1"/>
        <v>14002.439999999999</v>
      </c>
      <c r="S30" s="35">
        <f t="shared" si="0"/>
        <v>0</v>
      </c>
      <c r="T30" s="34"/>
    </row>
    <row r="31" spans="1:20" ht="11.4" customHeight="1" x14ac:dyDescent="0.2">
      <c r="A31" s="30" t="s">
        <v>99</v>
      </c>
      <c r="B31" s="253" t="s">
        <v>27</v>
      </c>
      <c r="C31" s="253"/>
      <c r="D31" s="253"/>
      <c r="E31" s="253"/>
      <c r="F31" s="253"/>
      <c r="G31" s="253"/>
      <c r="H31" s="253"/>
      <c r="I31" s="253"/>
      <c r="J31" s="253"/>
      <c r="K31" s="206">
        <f>M210</f>
        <v>92815.860000000015</v>
      </c>
      <c r="L31" s="207"/>
      <c r="M31" s="134"/>
      <c r="N31" s="134"/>
      <c r="O31" s="22"/>
      <c r="P31" s="34">
        <v>2.3199999999999998</v>
      </c>
      <c r="Q31" s="34">
        <v>7734.65</v>
      </c>
      <c r="R31" s="69">
        <f t="shared" si="1"/>
        <v>92815.799999999988</v>
      </c>
      <c r="S31" s="70">
        <v>13786.5</v>
      </c>
      <c r="T31" s="35">
        <v>1148.8800000000001</v>
      </c>
    </row>
    <row r="32" spans="1:20" ht="13.2" customHeight="1" x14ac:dyDescent="0.2">
      <c r="A32" s="56" t="s">
        <v>69</v>
      </c>
      <c r="B32" s="131" t="s">
        <v>48</v>
      </c>
      <c r="C32" s="131"/>
      <c r="D32" s="131"/>
      <c r="E32" s="131"/>
      <c r="F32" s="131"/>
      <c r="G32" s="131"/>
      <c r="H32" s="131"/>
      <c r="I32" s="131"/>
      <c r="J32" s="131"/>
      <c r="K32" s="301">
        <f>M265</f>
        <v>284448.36</v>
      </c>
      <c r="L32" s="302"/>
      <c r="M32" s="134"/>
      <c r="N32" s="134"/>
      <c r="O32" s="22"/>
      <c r="P32" s="34">
        <v>7.11</v>
      </c>
      <c r="Q32" s="34">
        <v>23704.03</v>
      </c>
      <c r="R32" s="69">
        <f t="shared" si="1"/>
        <v>284448.36</v>
      </c>
      <c r="S32" s="35">
        <f>R32-K32</f>
        <v>0</v>
      </c>
      <c r="T32" s="34"/>
    </row>
    <row r="33" spans="1:20" ht="22.2" customHeight="1" x14ac:dyDescent="0.2">
      <c r="A33" s="56" t="s">
        <v>25</v>
      </c>
      <c r="B33" s="131" t="s">
        <v>125</v>
      </c>
      <c r="C33" s="131"/>
      <c r="D33" s="131"/>
      <c r="E33" s="131">
        <v>46770.46</v>
      </c>
      <c r="F33" s="131"/>
      <c r="G33" s="131">
        <v>216186.97</v>
      </c>
      <c r="H33" s="131"/>
      <c r="I33" s="131">
        <v>211468.08</v>
      </c>
      <c r="J33" s="131"/>
      <c r="K33" s="132">
        <f>M296</f>
        <v>217471.29</v>
      </c>
      <c r="L33" s="133"/>
      <c r="M33" s="134"/>
      <c r="N33" s="134"/>
      <c r="O33" s="22"/>
      <c r="P33" s="34">
        <v>0.05</v>
      </c>
      <c r="Q33" s="34"/>
      <c r="R33" s="69"/>
      <c r="S33" s="34"/>
      <c r="T33" s="34"/>
    </row>
    <row r="34" spans="1:20" ht="12.6" customHeight="1" x14ac:dyDescent="0.2">
      <c r="A34" s="56" t="s">
        <v>26</v>
      </c>
      <c r="B34" s="131" t="s">
        <v>79</v>
      </c>
      <c r="C34" s="131"/>
      <c r="D34" s="131"/>
      <c r="E34" s="131">
        <v>46770.46</v>
      </c>
      <c r="F34" s="131"/>
      <c r="G34" s="131">
        <v>216186.97</v>
      </c>
      <c r="H34" s="131"/>
      <c r="I34" s="131">
        <v>211468.08</v>
      </c>
      <c r="J34" s="131"/>
      <c r="K34" s="132">
        <v>196612.3</v>
      </c>
      <c r="L34" s="133"/>
      <c r="M34" s="134"/>
      <c r="N34" s="134"/>
      <c r="O34" s="22"/>
      <c r="P34" s="34">
        <v>5</v>
      </c>
      <c r="Q34" s="34">
        <v>16669.5</v>
      </c>
      <c r="R34" s="69">
        <f t="shared" si="1"/>
        <v>200034</v>
      </c>
      <c r="S34" s="35">
        <f>R34-K34</f>
        <v>3421.7000000000116</v>
      </c>
      <c r="T34" s="34"/>
    </row>
    <row r="35" spans="1:20" ht="32.4" customHeight="1" x14ac:dyDescent="0.2">
      <c r="A35" s="83" t="s">
        <v>131</v>
      </c>
      <c r="B35" s="94" t="s">
        <v>130</v>
      </c>
      <c r="C35" s="95"/>
      <c r="D35" s="95"/>
      <c r="E35" s="95"/>
      <c r="F35" s="95"/>
      <c r="G35" s="95"/>
      <c r="H35" s="95"/>
      <c r="I35" s="95"/>
      <c r="J35" s="96"/>
      <c r="K35" s="399">
        <f>M304</f>
        <v>605</v>
      </c>
      <c r="L35" s="400"/>
      <c r="M35" s="92"/>
      <c r="N35" s="93"/>
      <c r="O35" s="22"/>
      <c r="P35" s="84"/>
      <c r="Q35" s="84"/>
      <c r="R35" s="85"/>
      <c r="S35" s="86"/>
      <c r="T35" s="84"/>
    </row>
    <row r="36" spans="1:20" ht="11.4" customHeight="1" thickBot="1" x14ac:dyDescent="0.25">
      <c r="A36" s="57"/>
      <c r="B36" s="231"/>
      <c r="C36" s="231"/>
      <c r="D36" s="231"/>
      <c r="E36" s="232"/>
      <c r="F36" s="233"/>
      <c r="G36" s="251"/>
      <c r="H36" s="252"/>
      <c r="I36" s="232"/>
      <c r="J36" s="233"/>
      <c r="K36" s="212"/>
      <c r="L36" s="212"/>
      <c r="M36" s="134">
        <f>E36-G36+I36</f>
        <v>0</v>
      </c>
      <c r="N36" s="134"/>
      <c r="O36" s="22"/>
    </row>
    <row r="37" spans="1:20" ht="45.75" hidden="1" customHeight="1" x14ac:dyDescent="0.2">
      <c r="A37" s="24"/>
      <c r="B37" s="250"/>
      <c r="C37" s="250"/>
      <c r="D37" s="250"/>
      <c r="E37" s="244"/>
      <c r="F37" s="244"/>
      <c r="G37" s="242">
        <f>G33+G36+G24</f>
        <v>1385261.57</v>
      </c>
      <c r="H37" s="243"/>
      <c r="I37" s="244">
        <f>I33+I36+I24</f>
        <v>1379914.92</v>
      </c>
      <c r="J37" s="244"/>
      <c r="K37" s="310"/>
      <c r="L37" s="311"/>
      <c r="M37" s="303"/>
      <c r="N37" s="304"/>
      <c r="O37" s="22"/>
    </row>
    <row r="38" spans="1:20" ht="11.4" customHeight="1" thickBot="1" x14ac:dyDescent="0.25">
      <c r="A38" s="307" t="s">
        <v>66</v>
      </c>
      <c r="B38" s="308"/>
      <c r="C38" s="308"/>
      <c r="D38" s="309"/>
      <c r="E38" s="305">
        <f>E36+E24</f>
        <v>-311918.03999999998</v>
      </c>
      <c r="F38" s="306"/>
      <c r="G38" s="245">
        <f>G36+G24</f>
        <v>1169074.6000000001</v>
      </c>
      <c r="H38" s="246"/>
      <c r="I38" s="247">
        <f>I36+I24</f>
        <v>1168446.8399999999</v>
      </c>
      <c r="J38" s="248"/>
      <c r="K38" s="245">
        <f>K36+K24</f>
        <v>1156419.77</v>
      </c>
      <c r="L38" s="246"/>
      <c r="M38" s="245">
        <f>M24+M36</f>
        <v>-311290.2799999998</v>
      </c>
      <c r="N38" s="249"/>
      <c r="O38" s="68"/>
    </row>
    <row r="39" spans="1:20" ht="11.4" customHeight="1" thickBot="1" x14ac:dyDescent="0.25">
      <c r="A39" s="25" t="s">
        <v>65</v>
      </c>
      <c r="B39" s="221" t="s">
        <v>28</v>
      </c>
      <c r="C39" s="222"/>
      <c r="D39" s="223"/>
      <c r="E39" s="229">
        <f>SUM(E40:F45)</f>
        <v>-221505.06</v>
      </c>
      <c r="F39" s="230"/>
      <c r="G39" s="229">
        <f>SUM(G40:H45)</f>
        <v>0</v>
      </c>
      <c r="H39" s="230"/>
      <c r="I39" s="227">
        <f>SUM(I40:J45)</f>
        <v>19985.05</v>
      </c>
      <c r="J39" s="228"/>
      <c r="K39" s="213">
        <f>SUM(K40:L45)</f>
        <v>0</v>
      </c>
      <c r="L39" s="214"/>
      <c r="M39" s="213">
        <f t="shared" ref="M39:M45" si="2">E39-G39+I39</f>
        <v>-201520.01</v>
      </c>
      <c r="N39" s="239"/>
      <c r="O39" s="22"/>
    </row>
    <row r="40" spans="1:20" ht="11.4" customHeight="1" x14ac:dyDescent="0.2">
      <c r="A40" s="51" t="s">
        <v>55</v>
      </c>
      <c r="B40" s="236" t="s">
        <v>29</v>
      </c>
      <c r="C40" s="237"/>
      <c r="D40" s="238"/>
      <c r="E40" s="215">
        <v>-13963.61</v>
      </c>
      <c r="F40" s="216"/>
      <c r="G40" s="215"/>
      <c r="H40" s="216"/>
      <c r="I40" s="215">
        <v>2578.98</v>
      </c>
      <c r="J40" s="216"/>
      <c r="K40" s="312"/>
      <c r="L40" s="313"/>
      <c r="M40" s="255">
        <f t="shared" si="2"/>
        <v>-11384.630000000001</v>
      </c>
      <c r="N40" s="256"/>
      <c r="O40" s="63"/>
    </row>
    <row r="41" spans="1:20" ht="11.4" customHeight="1" x14ac:dyDescent="0.2">
      <c r="A41" s="52" t="s">
        <v>56</v>
      </c>
      <c r="B41" s="224" t="s">
        <v>51</v>
      </c>
      <c r="C41" s="225"/>
      <c r="D41" s="226"/>
      <c r="E41" s="217">
        <v>-20928.490000000002</v>
      </c>
      <c r="F41" s="218"/>
      <c r="G41" s="217"/>
      <c r="H41" s="218"/>
      <c r="I41" s="217">
        <v>2793.19</v>
      </c>
      <c r="J41" s="218"/>
      <c r="K41" s="219"/>
      <c r="L41" s="220"/>
      <c r="M41" s="204">
        <f t="shared" si="2"/>
        <v>-18135.300000000003</v>
      </c>
      <c r="N41" s="205"/>
      <c r="O41" s="63"/>
    </row>
    <row r="42" spans="1:20" ht="11.4" customHeight="1" x14ac:dyDescent="0.2">
      <c r="A42" s="52" t="s">
        <v>57</v>
      </c>
      <c r="B42" s="224" t="s">
        <v>30</v>
      </c>
      <c r="C42" s="225"/>
      <c r="D42" s="226"/>
      <c r="E42" s="217">
        <v>-84974.45</v>
      </c>
      <c r="F42" s="218"/>
      <c r="G42" s="217"/>
      <c r="H42" s="218"/>
      <c r="I42" s="217">
        <v>2468.79</v>
      </c>
      <c r="J42" s="218"/>
      <c r="K42" s="219"/>
      <c r="L42" s="220"/>
      <c r="M42" s="204">
        <f t="shared" si="2"/>
        <v>-82505.66</v>
      </c>
      <c r="N42" s="205"/>
      <c r="O42" s="63"/>
    </row>
    <row r="43" spans="1:20" ht="11.4" customHeight="1" x14ac:dyDescent="0.2">
      <c r="A43" s="52" t="s">
        <v>58</v>
      </c>
      <c r="B43" s="224" t="s">
        <v>31</v>
      </c>
      <c r="C43" s="225"/>
      <c r="D43" s="226"/>
      <c r="E43" s="217">
        <v>-49096.02</v>
      </c>
      <c r="F43" s="218"/>
      <c r="G43" s="217"/>
      <c r="H43" s="218"/>
      <c r="I43" s="217">
        <v>4365.3500000000004</v>
      </c>
      <c r="J43" s="218"/>
      <c r="K43" s="219"/>
      <c r="L43" s="220"/>
      <c r="M43" s="204">
        <f t="shared" si="2"/>
        <v>-44730.67</v>
      </c>
      <c r="N43" s="205"/>
      <c r="O43" s="63"/>
    </row>
    <row r="44" spans="1:20" ht="11.4" customHeight="1" x14ac:dyDescent="0.2">
      <c r="A44" s="52" t="s">
        <v>59</v>
      </c>
      <c r="B44" s="224" t="s">
        <v>32</v>
      </c>
      <c r="C44" s="225"/>
      <c r="D44" s="226"/>
      <c r="E44" s="217">
        <v>-48247.42</v>
      </c>
      <c r="F44" s="218"/>
      <c r="G44" s="217"/>
      <c r="H44" s="218"/>
      <c r="I44" s="217">
        <v>7269.69</v>
      </c>
      <c r="J44" s="218"/>
      <c r="K44" s="219"/>
      <c r="L44" s="220"/>
      <c r="M44" s="204">
        <f t="shared" si="2"/>
        <v>-40977.729999999996</v>
      </c>
      <c r="N44" s="205"/>
      <c r="O44" s="63"/>
    </row>
    <row r="45" spans="1:20" ht="11.4" customHeight="1" thickBot="1" x14ac:dyDescent="0.25">
      <c r="A45" s="53" t="s">
        <v>60</v>
      </c>
      <c r="B45" s="209" t="s">
        <v>52</v>
      </c>
      <c r="C45" s="210"/>
      <c r="D45" s="211"/>
      <c r="E45" s="397">
        <v>-4295.07</v>
      </c>
      <c r="F45" s="398"/>
      <c r="G45" s="397"/>
      <c r="H45" s="398"/>
      <c r="I45" s="397">
        <v>509.05</v>
      </c>
      <c r="J45" s="398"/>
      <c r="K45" s="234"/>
      <c r="L45" s="235"/>
      <c r="M45" s="276">
        <f t="shared" si="2"/>
        <v>-3786.0199999999995</v>
      </c>
      <c r="N45" s="277"/>
      <c r="O45" s="63"/>
    </row>
    <row r="46" spans="1:20" ht="11.4" customHeight="1" thickBot="1" x14ac:dyDescent="0.25">
      <c r="A46" s="279" t="s">
        <v>33</v>
      </c>
      <c r="B46" s="280"/>
      <c r="C46" s="280"/>
      <c r="D46" s="280"/>
      <c r="E46" s="281">
        <f>E38+E39</f>
        <v>-533423.1</v>
      </c>
      <c r="F46" s="281"/>
      <c r="G46" s="281">
        <f t="shared" ref="G46" si="3">G38+G39</f>
        <v>1169074.6000000001</v>
      </c>
      <c r="H46" s="281"/>
      <c r="I46" s="281">
        <f>I38+I39</f>
        <v>1188431.8899999999</v>
      </c>
      <c r="J46" s="281"/>
      <c r="K46" s="281">
        <f t="shared" ref="K46" si="4">K38+K39</f>
        <v>1156419.77</v>
      </c>
      <c r="L46" s="281"/>
      <c r="M46" s="401">
        <f>E46-G46+I46</f>
        <v>-514065.81000000029</v>
      </c>
      <c r="N46" s="402"/>
      <c r="O46" s="63"/>
    </row>
    <row r="47" spans="1:20" ht="11.4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2"/>
      <c r="N47" s="22"/>
      <c r="O47" s="63"/>
    </row>
    <row r="48" spans="1:20" ht="11.4" customHeight="1" thickBot="1" x14ac:dyDescent="0.25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2"/>
      <c r="N48" s="22"/>
      <c r="O48" s="63"/>
    </row>
    <row r="49" spans="1:25" ht="11.4" customHeight="1" x14ac:dyDescent="0.2">
      <c r="A49" s="258" t="s">
        <v>81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0"/>
      <c r="O49" s="60"/>
      <c r="P49" s="37"/>
      <c r="Q49" s="37"/>
      <c r="R49" s="4"/>
    </row>
    <row r="50" spans="1:25" ht="11.4" customHeight="1" x14ac:dyDescent="0.2">
      <c r="A50" s="282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4"/>
      <c r="O50" s="71"/>
      <c r="P50" s="40"/>
      <c r="Q50" s="40"/>
    </row>
    <row r="51" spans="1:25" ht="11.4" customHeight="1" thickBot="1" x14ac:dyDescent="0.25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7"/>
      <c r="O51" s="71"/>
      <c r="P51" s="40"/>
      <c r="Q51" s="40"/>
    </row>
    <row r="52" spans="1:25" ht="11.4" customHeight="1" x14ac:dyDescent="0.2">
      <c r="A52" s="103" t="s">
        <v>11</v>
      </c>
      <c r="B52" s="269" t="s">
        <v>34</v>
      </c>
      <c r="C52" s="269"/>
      <c r="D52" s="269"/>
      <c r="E52" s="269"/>
      <c r="F52" s="269"/>
      <c r="G52" s="269" t="s">
        <v>35</v>
      </c>
      <c r="H52" s="269"/>
      <c r="I52" s="269"/>
      <c r="J52" s="269"/>
      <c r="K52" s="392" t="s">
        <v>36</v>
      </c>
      <c r="L52" s="392"/>
      <c r="M52" s="269" t="s">
        <v>37</v>
      </c>
      <c r="N52" s="289"/>
      <c r="O52" s="28"/>
      <c r="P52" s="40"/>
      <c r="Q52" s="40"/>
      <c r="W52" s="1"/>
      <c r="X52" s="1"/>
      <c r="Y52" s="1"/>
    </row>
    <row r="53" spans="1:25" ht="11.4" customHeight="1" thickBot="1" x14ac:dyDescent="0.25">
      <c r="A53" s="104"/>
      <c r="B53" s="114"/>
      <c r="C53" s="115"/>
      <c r="D53" s="115"/>
      <c r="E53" s="115"/>
      <c r="F53" s="116"/>
      <c r="G53" s="114"/>
      <c r="H53" s="115"/>
      <c r="I53" s="115"/>
      <c r="J53" s="116"/>
      <c r="K53" s="393"/>
      <c r="L53" s="394"/>
      <c r="M53" s="114"/>
      <c r="N53" s="118"/>
      <c r="O53" s="28"/>
      <c r="W53" s="3"/>
      <c r="X53" s="3"/>
      <c r="Y53" s="4"/>
    </row>
    <row r="54" spans="1:25" ht="32.4" customHeight="1" x14ac:dyDescent="0.2">
      <c r="A54" s="18">
        <v>1</v>
      </c>
      <c r="B54" s="334" t="s">
        <v>80</v>
      </c>
      <c r="C54" s="334"/>
      <c r="D54" s="334"/>
      <c r="E54" s="334"/>
      <c r="F54" s="334"/>
      <c r="G54" s="389" t="s">
        <v>80</v>
      </c>
      <c r="H54" s="390"/>
      <c r="I54" s="390"/>
      <c r="J54" s="391"/>
      <c r="K54" s="288">
        <v>44562</v>
      </c>
      <c r="L54" s="288"/>
      <c r="M54" s="395">
        <f>2667.12+2633.78+1300.22+4100+2533.76+1333.56</f>
        <v>14568.439999999999</v>
      </c>
      <c r="N54" s="396"/>
      <c r="O54" s="64"/>
      <c r="P54" s="39"/>
    </row>
    <row r="55" spans="1:25" ht="32.4" customHeight="1" x14ac:dyDescent="0.2">
      <c r="A55" s="18">
        <v>2</v>
      </c>
      <c r="B55" s="182" t="s">
        <v>127</v>
      </c>
      <c r="C55" s="334"/>
      <c r="D55" s="334"/>
      <c r="E55" s="334"/>
      <c r="F55" s="334"/>
      <c r="G55" s="389" t="s">
        <v>80</v>
      </c>
      <c r="H55" s="390"/>
      <c r="I55" s="390"/>
      <c r="J55" s="391"/>
      <c r="K55" s="288">
        <v>44562</v>
      </c>
      <c r="L55" s="288"/>
      <c r="M55" s="395">
        <v>1500</v>
      </c>
      <c r="N55" s="396"/>
      <c r="O55" s="64"/>
      <c r="P55" s="39"/>
    </row>
    <row r="56" spans="1:25" ht="31.2" customHeight="1" x14ac:dyDescent="0.2">
      <c r="A56" s="17">
        <v>3</v>
      </c>
      <c r="B56" s="169" t="s">
        <v>80</v>
      </c>
      <c r="C56" s="169"/>
      <c r="D56" s="169"/>
      <c r="E56" s="169"/>
      <c r="F56" s="169"/>
      <c r="G56" s="197" t="s">
        <v>80</v>
      </c>
      <c r="H56" s="198"/>
      <c r="I56" s="198"/>
      <c r="J56" s="199"/>
      <c r="K56" s="145">
        <v>44593</v>
      </c>
      <c r="L56" s="145"/>
      <c r="M56" s="186">
        <f>2673.12+2639.71+1300.22+4100+2539.46+1336.56</f>
        <v>14589.069999999998</v>
      </c>
      <c r="N56" s="187"/>
      <c r="O56" s="64"/>
    </row>
    <row r="57" spans="1:25" ht="31.2" customHeight="1" x14ac:dyDescent="0.2">
      <c r="A57" s="18">
        <v>4</v>
      </c>
      <c r="B57" s="182" t="s">
        <v>127</v>
      </c>
      <c r="C57" s="334"/>
      <c r="D57" s="334"/>
      <c r="E57" s="334"/>
      <c r="F57" s="334"/>
      <c r="G57" s="389" t="s">
        <v>80</v>
      </c>
      <c r="H57" s="390"/>
      <c r="I57" s="390"/>
      <c r="J57" s="391"/>
      <c r="K57" s="145">
        <v>44593</v>
      </c>
      <c r="L57" s="145"/>
      <c r="M57" s="395">
        <v>1500</v>
      </c>
      <c r="N57" s="396"/>
      <c r="O57" s="64"/>
    </row>
    <row r="58" spans="1:25" ht="31.2" customHeight="1" x14ac:dyDescent="0.2">
      <c r="A58" s="18">
        <v>5</v>
      </c>
      <c r="B58" s="169" t="s">
        <v>80</v>
      </c>
      <c r="C58" s="169"/>
      <c r="D58" s="169"/>
      <c r="E58" s="169"/>
      <c r="F58" s="169"/>
      <c r="G58" s="197" t="s">
        <v>80</v>
      </c>
      <c r="H58" s="198"/>
      <c r="I58" s="198"/>
      <c r="J58" s="199"/>
      <c r="K58" s="145">
        <v>44621</v>
      </c>
      <c r="L58" s="145"/>
      <c r="M58" s="186">
        <f>2673.12+2639.71+1300.22+4100+2539.46+1336.56</f>
        <v>14589.069999999998</v>
      </c>
      <c r="N58" s="187"/>
      <c r="O58" s="64"/>
    </row>
    <row r="59" spans="1:25" ht="32.4" customHeight="1" x14ac:dyDescent="0.2">
      <c r="A59" s="17">
        <v>6</v>
      </c>
      <c r="B59" s="169" t="s">
        <v>80</v>
      </c>
      <c r="C59" s="169"/>
      <c r="D59" s="169"/>
      <c r="E59" s="169"/>
      <c r="F59" s="169"/>
      <c r="G59" s="197" t="s">
        <v>80</v>
      </c>
      <c r="H59" s="198"/>
      <c r="I59" s="198"/>
      <c r="J59" s="199"/>
      <c r="K59" s="145">
        <v>44652</v>
      </c>
      <c r="L59" s="145"/>
      <c r="M59" s="186">
        <f>1300.22+2539.46+2673.12+4100+2639.71+1336.56</f>
        <v>14589.069999999998</v>
      </c>
      <c r="N59" s="187"/>
      <c r="O59" s="64"/>
    </row>
    <row r="60" spans="1:25" ht="30.6" customHeight="1" x14ac:dyDescent="0.2">
      <c r="A60" s="18">
        <v>7</v>
      </c>
      <c r="B60" s="169" t="s">
        <v>80</v>
      </c>
      <c r="C60" s="169"/>
      <c r="D60" s="169"/>
      <c r="E60" s="169"/>
      <c r="F60" s="169"/>
      <c r="G60" s="197" t="s">
        <v>80</v>
      </c>
      <c r="H60" s="198"/>
      <c r="I60" s="198"/>
      <c r="J60" s="199"/>
      <c r="K60" s="145">
        <v>44682</v>
      </c>
      <c r="L60" s="145"/>
      <c r="M60" s="186">
        <f>1300.22+2539.46+2673.12+4100+2639.71+1336.56</f>
        <v>14589.069999999998</v>
      </c>
      <c r="N60" s="190"/>
      <c r="O60" s="65"/>
      <c r="Q60" s="26"/>
    </row>
    <row r="61" spans="1:25" ht="33.75" customHeight="1" x14ac:dyDescent="0.2">
      <c r="A61" s="18">
        <v>8</v>
      </c>
      <c r="B61" s="164" t="s">
        <v>54</v>
      </c>
      <c r="C61" s="169"/>
      <c r="D61" s="169"/>
      <c r="E61" s="169"/>
      <c r="F61" s="169"/>
      <c r="G61" s="197" t="s">
        <v>80</v>
      </c>
      <c r="H61" s="198"/>
      <c r="I61" s="198"/>
      <c r="J61" s="199"/>
      <c r="K61" s="145">
        <v>44682</v>
      </c>
      <c r="L61" s="145"/>
      <c r="M61" s="292">
        <v>1200</v>
      </c>
      <c r="N61" s="187"/>
      <c r="O61" s="64"/>
    </row>
    <row r="62" spans="1:25" ht="33.75" customHeight="1" x14ac:dyDescent="0.2">
      <c r="A62" s="17">
        <v>9</v>
      </c>
      <c r="B62" s="164" t="s">
        <v>126</v>
      </c>
      <c r="C62" s="169"/>
      <c r="D62" s="169"/>
      <c r="E62" s="169"/>
      <c r="F62" s="169"/>
      <c r="G62" s="197" t="s">
        <v>80</v>
      </c>
      <c r="H62" s="198"/>
      <c r="I62" s="198"/>
      <c r="J62" s="199"/>
      <c r="K62" s="145">
        <v>44682</v>
      </c>
      <c r="L62" s="145"/>
      <c r="M62" s="292">
        <v>4250</v>
      </c>
      <c r="N62" s="187"/>
      <c r="O62" s="64"/>
    </row>
    <row r="63" spans="1:25" ht="33.75" customHeight="1" x14ac:dyDescent="0.2">
      <c r="A63" s="18">
        <v>10</v>
      </c>
      <c r="B63" s="169" t="s">
        <v>80</v>
      </c>
      <c r="C63" s="169"/>
      <c r="D63" s="169"/>
      <c r="E63" s="169"/>
      <c r="F63" s="169"/>
      <c r="G63" s="197" t="s">
        <v>80</v>
      </c>
      <c r="H63" s="198"/>
      <c r="I63" s="198"/>
      <c r="J63" s="199"/>
      <c r="K63" s="145">
        <v>44713</v>
      </c>
      <c r="L63" s="145"/>
      <c r="M63" s="186">
        <f>1300.22+2539.46+2673.12+4100+2639.71+1336.56</f>
        <v>14589.069999999998</v>
      </c>
      <c r="N63" s="187"/>
      <c r="O63" s="64"/>
    </row>
    <row r="64" spans="1:25" ht="33.75" customHeight="1" x14ac:dyDescent="0.2">
      <c r="A64" s="18">
        <v>11</v>
      </c>
      <c r="B64" s="169" t="s">
        <v>80</v>
      </c>
      <c r="C64" s="169"/>
      <c r="D64" s="169"/>
      <c r="E64" s="169"/>
      <c r="F64" s="169"/>
      <c r="G64" s="197" t="s">
        <v>80</v>
      </c>
      <c r="H64" s="198"/>
      <c r="I64" s="198"/>
      <c r="J64" s="199"/>
      <c r="K64" s="145">
        <v>44743</v>
      </c>
      <c r="L64" s="145"/>
      <c r="M64" s="188">
        <f>1300.22+2539.46+2673.12+4100+2639.71+1336.56</f>
        <v>14589.069999999998</v>
      </c>
      <c r="N64" s="189"/>
      <c r="O64" s="64"/>
    </row>
    <row r="65" spans="1:17" ht="33.75" customHeight="1" x14ac:dyDescent="0.2">
      <c r="A65" s="17">
        <v>12</v>
      </c>
      <c r="B65" s="169" t="s">
        <v>80</v>
      </c>
      <c r="C65" s="169"/>
      <c r="D65" s="169"/>
      <c r="E65" s="169"/>
      <c r="F65" s="169"/>
      <c r="G65" s="197" t="s">
        <v>80</v>
      </c>
      <c r="H65" s="198"/>
      <c r="I65" s="198"/>
      <c r="J65" s="199"/>
      <c r="K65" s="145">
        <v>44774</v>
      </c>
      <c r="L65" s="145"/>
      <c r="M65" s="188">
        <f>1300.22+2539.46+2673.12+4100+3675.54+1336.56</f>
        <v>15624.9</v>
      </c>
      <c r="N65" s="189"/>
      <c r="O65" s="64"/>
    </row>
    <row r="66" spans="1:17" ht="33.75" customHeight="1" x14ac:dyDescent="0.2">
      <c r="A66" s="18">
        <v>13</v>
      </c>
      <c r="B66" s="169" t="s">
        <v>91</v>
      </c>
      <c r="C66" s="169"/>
      <c r="D66" s="169"/>
      <c r="E66" s="169"/>
      <c r="F66" s="169"/>
      <c r="G66" s="197" t="s">
        <v>80</v>
      </c>
      <c r="H66" s="198"/>
      <c r="I66" s="198"/>
      <c r="J66" s="199"/>
      <c r="K66" s="145">
        <v>44774</v>
      </c>
      <c r="L66" s="145"/>
      <c r="M66" s="202">
        <v>10000</v>
      </c>
      <c r="N66" s="203"/>
      <c r="O66" s="64"/>
    </row>
    <row r="67" spans="1:17" ht="37.799999999999997" customHeight="1" x14ac:dyDescent="0.2">
      <c r="A67" s="18">
        <v>14</v>
      </c>
      <c r="B67" s="455" t="s">
        <v>95</v>
      </c>
      <c r="C67" s="456"/>
      <c r="D67" s="456"/>
      <c r="E67" s="456"/>
      <c r="F67" s="457"/>
      <c r="G67" s="197" t="s">
        <v>80</v>
      </c>
      <c r="H67" s="198"/>
      <c r="I67" s="198"/>
      <c r="J67" s="199"/>
      <c r="K67" s="458">
        <v>44805</v>
      </c>
      <c r="L67" s="459"/>
      <c r="M67" s="460">
        <v>175</v>
      </c>
      <c r="N67" s="461"/>
      <c r="O67" s="64"/>
    </row>
    <row r="68" spans="1:17" ht="33.75" customHeight="1" x14ac:dyDescent="0.2">
      <c r="A68" s="17">
        <v>15</v>
      </c>
      <c r="B68" s="169" t="s">
        <v>80</v>
      </c>
      <c r="C68" s="169"/>
      <c r="D68" s="169"/>
      <c r="E68" s="169"/>
      <c r="F68" s="169"/>
      <c r="G68" s="197" t="s">
        <v>80</v>
      </c>
      <c r="H68" s="198"/>
      <c r="I68" s="198"/>
      <c r="J68" s="199"/>
      <c r="K68" s="145">
        <v>44805</v>
      </c>
      <c r="L68" s="145"/>
      <c r="M68" s="290">
        <f>1300.22+2539.46+2673.12+4100+3675.54+1336.56</f>
        <v>15624.9</v>
      </c>
      <c r="N68" s="291"/>
      <c r="O68" s="64"/>
    </row>
    <row r="69" spans="1:17" ht="32.4" customHeight="1" x14ac:dyDescent="0.2">
      <c r="A69" s="18">
        <v>16</v>
      </c>
      <c r="B69" s="169" t="s">
        <v>80</v>
      </c>
      <c r="C69" s="169"/>
      <c r="D69" s="169"/>
      <c r="E69" s="169"/>
      <c r="F69" s="169"/>
      <c r="G69" s="197" t="s">
        <v>80</v>
      </c>
      <c r="H69" s="198"/>
      <c r="I69" s="198"/>
      <c r="J69" s="199"/>
      <c r="K69" s="145">
        <v>44835</v>
      </c>
      <c r="L69" s="145"/>
      <c r="M69" s="186">
        <f>1300.22+2539.46+2673.12+4100+2873.6+1336.56</f>
        <v>14822.96</v>
      </c>
      <c r="N69" s="187"/>
      <c r="O69" s="64"/>
    </row>
    <row r="70" spans="1:17" ht="32.4" customHeight="1" x14ac:dyDescent="0.2">
      <c r="A70" s="18">
        <v>17</v>
      </c>
      <c r="B70" s="477" t="s">
        <v>108</v>
      </c>
      <c r="C70" s="421"/>
      <c r="D70" s="421"/>
      <c r="E70" s="422"/>
      <c r="F70" s="80"/>
      <c r="G70" s="197" t="s">
        <v>80</v>
      </c>
      <c r="H70" s="198"/>
      <c r="I70" s="198"/>
      <c r="J70" s="199"/>
      <c r="K70" s="145">
        <v>44835</v>
      </c>
      <c r="L70" s="145"/>
      <c r="M70" s="475">
        <v>520</v>
      </c>
      <c r="N70" s="476"/>
      <c r="O70" s="64"/>
    </row>
    <row r="71" spans="1:17" ht="32.4" customHeight="1" x14ac:dyDescent="0.2">
      <c r="A71" s="17">
        <v>18</v>
      </c>
      <c r="B71" s="164" t="s">
        <v>92</v>
      </c>
      <c r="C71" s="169"/>
      <c r="D71" s="169"/>
      <c r="E71" s="169"/>
      <c r="F71" s="169"/>
      <c r="G71" s="197" t="s">
        <v>80</v>
      </c>
      <c r="H71" s="198"/>
      <c r="I71" s="198"/>
      <c r="J71" s="199"/>
      <c r="K71" s="487">
        <v>44835</v>
      </c>
      <c r="L71" s="488"/>
      <c r="M71" s="475">
        <v>801.94</v>
      </c>
      <c r="N71" s="476"/>
      <c r="O71" s="64"/>
    </row>
    <row r="72" spans="1:17" ht="33" customHeight="1" x14ac:dyDescent="0.2">
      <c r="A72" s="18">
        <v>19</v>
      </c>
      <c r="B72" s="169" t="s">
        <v>80</v>
      </c>
      <c r="C72" s="169"/>
      <c r="D72" s="169"/>
      <c r="E72" s="169"/>
      <c r="F72" s="169"/>
      <c r="G72" s="197" t="s">
        <v>80</v>
      </c>
      <c r="H72" s="198"/>
      <c r="I72" s="198"/>
      <c r="J72" s="199"/>
      <c r="K72" s="145">
        <v>44866</v>
      </c>
      <c r="L72" s="145"/>
      <c r="M72" s="186">
        <f>1300.22+2539.46+2673.12+4100+2873.6+1336.56</f>
        <v>14822.96</v>
      </c>
      <c r="N72" s="187"/>
      <c r="O72" s="64"/>
    </row>
    <row r="73" spans="1:17" ht="33" customHeight="1" x14ac:dyDescent="0.2">
      <c r="A73" s="18">
        <v>20</v>
      </c>
      <c r="B73" s="164" t="s">
        <v>92</v>
      </c>
      <c r="C73" s="169"/>
      <c r="D73" s="169"/>
      <c r="E73" s="169"/>
      <c r="F73" s="169"/>
      <c r="G73" s="197" t="s">
        <v>80</v>
      </c>
      <c r="H73" s="198"/>
      <c r="I73" s="198"/>
      <c r="J73" s="199"/>
      <c r="K73" s="487">
        <v>44866</v>
      </c>
      <c r="L73" s="488"/>
      <c r="M73" s="475">
        <v>801.94</v>
      </c>
      <c r="N73" s="476"/>
      <c r="O73" s="64"/>
    </row>
    <row r="74" spans="1:17" ht="32.4" customHeight="1" x14ac:dyDescent="0.2">
      <c r="A74" s="17">
        <v>21</v>
      </c>
      <c r="B74" s="169" t="s">
        <v>80</v>
      </c>
      <c r="C74" s="169"/>
      <c r="D74" s="169"/>
      <c r="E74" s="169"/>
      <c r="F74" s="169"/>
      <c r="G74" s="197" t="s">
        <v>80</v>
      </c>
      <c r="H74" s="198"/>
      <c r="I74" s="198"/>
      <c r="J74" s="199"/>
      <c r="K74" s="145">
        <v>44896</v>
      </c>
      <c r="L74" s="145"/>
      <c r="M74" s="186">
        <f>2873.6+1300.22+4100+2539.46+2673.12+1336.56</f>
        <v>14822.959999999997</v>
      </c>
      <c r="N74" s="187"/>
      <c r="O74" s="64"/>
    </row>
    <row r="75" spans="1:17" ht="32.4" customHeight="1" thickBot="1" x14ac:dyDescent="0.25">
      <c r="A75" s="18">
        <v>22</v>
      </c>
      <c r="B75" s="164" t="s">
        <v>92</v>
      </c>
      <c r="C75" s="169"/>
      <c r="D75" s="169"/>
      <c r="E75" s="169"/>
      <c r="F75" s="169"/>
      <c r="G75" s="197" t="s">
        <v>80</v>
      </c>
      <c r="H75" s="198"/>
      <c r="I75" s="198"/>
      <c r="J75" s="199"/>
      <c r="K75" s="485">
        <v>44896</v>
      </c>
      <c r="L75" s="486"/>
      <c r="M75" s="483">
        <v>801.94</v>
      </c>
      <c r="N75" s="484"/>
      <c r="O75" s="64"/>
    </row>
    <row r="76" spans="1:17" ht="11.4" customHeight="1" thickBot="1" x14ac:dyDescent="0.25">
      <c r="A76" s="87" t="s">
        <v>38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0">
        <f>SUM(M54:N75)</f>
        <v>199372.35999999993</v>
      </c>
      <c r="N76" s="271"/>
      <c r="O76" s="61"/>
    </row>
    <row r="77" spans="1:17" ht="9.75" customHeight="1" thickBot="1" x14ac:dyDescent="0.25">
      <c r="A77" s="2"/>
      <c r="B77" s="6"/>
      <c r="C77" s="6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61"/>
    </row>
    <row r="78" spans="1:17" ht="11.4" customHeight="1" x14ac:dyDescent="0.2">
      <c r="A78" s="258" t="s">
        <v>74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60"/>
      <c r="O78" s="60"/>
      <c r="P78" s="38"/>
      <c r="Q78" s="38"/>
    </row>
    <row r="79" spans="1:17" ht="11.4" customHeight="1" x14ac:dyDescent="0.2">
      <c r="A79" s="282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4"/>
      <c r="O79" s="71"/>
    </row>
    <row r="80" spans="1:17" ht="11.4" customHeight="1" thickBot="1" x14ac:dyDescent="0.25">
      <c r="A80" s="285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7"/>
      <c r="O80" s="71"/>
    </row>
    <row r="81" spans="1:15" ht="11.4" customHeight="1" x14ac:dyDescent="0.2">
      <c r="A81" s="103" t="s">
        <v>11</v>
      </c>
      <c r="B81" s="269" t="s">
        <v>34</v>
      </c>
      <c r="C81" s="269"/>
      <c r="D81" s="269"/>
      <c r="E81" s="269"/>
      <c r="F81" s="269"/>
      <c r="G81" s="269" t="s">
        <v>35</v>
      </c>
      <c r="H81" s="269"/>
      <c r="I81" s="269"/>
      <c r="J81" s="269"/>
      <c r="K81" s="269" t="s">
        <v>36</v>
      </c>
      <c r="L81" s="269"/>
      <c r="M81" s="269" t="s">
        <v>37</v>
      </c>
      <c r="N81" s="289"/>
      <c r="O81" s="28"/>
    </row>
    <row r="82" spans="1:15" ht="11.4" customHeight="1" thickBot="1" x14ac:dyDescent="0.25">
      <c r="A82" s="104"/>
      <c r="B82" s="114"/>
      <c r="C82" s="115"/>
      <c r="D82" s="115"/>
      <c r="E82" s="115"/>
      <c r="F82" s="116"/>
      <c r="G82" s="114"/>
      <c r="H82" s="115"/>
      <c r="I82" s="115"/>
      <c r="J82" s="116"/>
      <c r="K82" s="114"/>
      <c r="L82" s="116"/>
      <c r="M82" s="114"/>
      <c r="N82" s="118"/>
      <c r="O82" s="28"/>
    </row>
    <row r="83" spans="1:15" ht="42" customHeight="1" x14ac:dyDescent="0.2">
      <c r="A83" s="41">
        <v>1</v>
      </c>
      <c r="B83" s="376" t="s">
        <v>39</v>
      </c>
      <c r="C83" s="376"/>
      <c r="D83" s="376"/>
      <c r="E83" s="376"/>
      <c r="F83" s="376"/>
      <c r="G83" s="195" t="s">
        <v>93</v>
      </c>
      <c r="H83" s="195"/>
      <c r="I83" s="195"/>
      <c r="J83" s="195"/>
      <c r="K83" s="407">
        <v>44562</v>
      </c>
      <c r="L83" s="407"/>
      <c r="M83" s="377">
        <f>5150-966.83</f>
        <v>4183.17</v>
      </c>
      <c r="N83" s="378"/>
      <c r="O83" s="64"/>
    </row>
    <row r="84" spans="1:15" ht="43.8" customHeight="1" x14ac:dyDescent="0.2">
      <c r="A84" s="45">
        <v>2</v>
      </c>
      <c r="B84" s="462" t="s">
        <v>50</v>
      </c>
      <c r="C84" s="463"/>
      <c r="D84" s="463"/>
      <c r="E84" s="463"/>
      <c r="F84" s="43"/>
      <c r="G84" s="195" t="s">
        <v>93</v>
      </c>
      <c r="H84" s="195"/>
      <c r="I84" s="195"/>
      <c r="J84" s="195"/>
      <c r="K84" s="444">
        <v>44562</v>
      </c>
      <c r="L84" s="445"/>
      <c r="M84" s="446">
        <v>966.83</v>
      </c>
      <c r="N84" s="447"/>
      <c r="O84" s="64"/>
    </row>
    <row r="85" spans="1:15" ht="41.4" customHeight="1" x14ac:dyDescent="0.2">
      <c r="A85" s="46">
        <v>3</v>
      </c>
      <c r="B85" s="194" t="s">
        <v>40</v>
      </c>
      <c r="C85" s="194"/>
      <c r="D85" s="194"/>
      <c r="E85" s="194"/>
      <c r="F85" s="194"/>
      <c r="G85" s="195" t="s">
        <v>93</v>
      </c>
      <c r="H85" s="195"/>
      <c r="I85" s="195"/>
      <c r="J85" s="195"/>
      <c r="K85" s="191">
        <v>44593</v>
      </c>
      <c r="L85" s="191"/>
      <c r="M85" s="192">
        <f>5150-966.83</f>
        <v>4183.17</v>
      </c>
      <c r="N85" s="193"/>
      <c r="O85" s="64"/>
    </row>
    <row r="86" spans="1:15" ht="42" customHeight="1" thickBot="1" x14ac:dyDescent="0.25">
      <c r="A86" s="46">
        <v>4</v>
      </c>
      <c r="B86" s="194" t="s">
        <v>50</v>
      </c>
      <c r="C86" s="194"/>
      <c r="D86" s="194"/>
      <c r="E86" s="194"/>
      <c r="F86" s="194"/>
      <c r="G86" s="195" t="s">
        <v>93</v>
      </c>
      <c r="H86" s="195"/>
      <c r="I86" s="195"/>
      <c r="J86" s="195"/>
      <c r="K86" s="444">
        <v>44593</v>
      </c>
      <c r="L86" s="445"/>
      <c r="M86" s="446">
        <v>966.83</v>
      </c>
      <c r="N86" s="447"/>
      <c r="O86" s="64"/>
    </row>
    <row r="87" spans="1:15" ht="40.200000000000003" customHeight="1" x14ac:dyDescent="0.2">
      <c r="A87" s="41">
        <v>5</v>
      </c>
      <c r="B87" s="194" t="s">
        <v>41</v>
      </c>
      <c r="C87" s="194"/>
      <c r="D87" s="194"/>
      <c r="E87" s="194"/>
      <c r="F87" s="194"/>
      <c r="G87" s="195" t="s">
        <v>93</v>
      </c>
      <c r="H87" s="195"/>
      <c r="I87" s="195"/>
      <c r="J87" s="195"/>
      <c r="K87" s="191">
        <v>44621</v>
      </c>
      <c r="L87" s="191"/>
      <c r="M87" s="192">
        <f>5150-966.83</f>
        <v>4183.17</v>
      </c>
      <c r="N87" s="193"/>
      <c r="O87" s="64"/>
    </row>
    <row r="88" spans="1:15" ht="41.4" customHeight="1" x14ac:dyDescent="0.2">
      <c r="A88" s="45">
        <v>6</v>
      </c>
      <c r="B88" s="194" t="s">
        <v>50</v>
      </c>
      <c r="C88" s="194"/>
      <c r="D88" s="194"/>
      <c r="E88" s="194"/>
      <c r="F88" s="194"/>
      <c r="G88" s="195" t="s">
        <v>93</v>
      </c>
      <c r="H88" s="195"/>
      <c r="I88" s="195"/>
      <c r="J88" s="195"/>
      <c r="K88" s="444">
        <v>44621</v>
      </c>
      <c r="L88" s="445"/>
      <c r="M88" s="446">
        <v>966.83</v>
      </c>
      <c r="N88" s="447"/>
      <c r="O88" s="64"/>
    </row>
    <row r="89" spans="1:15" ht="40.799999999999997" customHeight="1" x14ac:dyDescent="0.2">
      <c r="A89" s="46">
        <v>7</v>
      </c>
      <c r="B89" s="194" t="s">
        <v>41</v>
      </c>
      <c r="C89" s="194"/>
      <c r="D89" s="194"/>
      <c r="E89" s="194"/>
      <c r="F89" s="194"/>
      <c r="G89" s="195" t="s">
        <v>93</v>
      </c>
      <c r="H89" s="195"/>
      <c r="I89" s="195"/>
      <c r="J89" s="195"/>
      <c r="K89" s="191">
        <v>44652</v>
      </c>
      <c r="L89" s="191"/>
      <c r="M89" s="192">
        <f>5150-966.83</f>
        <v>4183.17</v>
      </c>
      <c r="N89" s="193"/>
      <c r="O89" s="64"/>
    </row>
    <row r="90" spans="1:15" ht="41.4" customHeight="1" thickBot="1" x14ac:dyDescent="0.25">
      <c r="A90" s="46">
        <v>8</v>
      </c>
      <c r="B90" s="194" t="s">
        <v>50</v>
      </c>
      <c r="C90" s="194"/>
      <c r="D90" s="194"/>
      <c r="E90" s="194"/>
      <c r="F90" s="194"/>
      <c r="G90" s="195" t="s">
        <v>93</v>
      </c>
      <c r="H90" s="195"/>
      <c r="I90" s="195"/>
      <c r="J90" s="195"/>
      <c r="K90" s="444">
        <v>44652</v>
      </c>
      <c r="L90" s="445"/>
      <c r="M90" s="446">
        <v>966.83</v>
      </c>
      <c r="N90" s="447"/>
      <c r="O90" s="64"/>
    </row>
    <row r="91" spans="1:15" ht="40.799999999999997" customHeight="1" x14ac:dyDescent="0.2">
      <c r="A91" s="41">
        <v>9</v>
      </c>
      <c r="B91" s="194" t="s">
        <v>106</v>
      </c>
      <c r="C91" s="194"/>
      <c r="D91" s="194"/>
      <c r="E91" s="194"/>
      <c r="F91" s="194"/>
      <c r="G91" s="195" t="s">
        <v>93</v>
      </c>
      <c r="H91" s="195"/>
      <c r="I91" s="195"/>
      <c r="J91" s="195"/>
      <c r="K91" s="191">
        <v>44682</v>
      </c>
      <c r="L91" s="191"/>
      <c r="M91" s="192">
        <f>5150-966.83</f>
        <v>4183.17</v>
      </c>
      <c r="N91" s="193"/>
      <c r="O91" s="64"/>
    </row>
    <row r="92" spans="1:15" ht="43.2" customHeight="1" x14ac:dyDescent="0.2">
      <c r="A92" s="45">
        <v>10</v>
      </c>
      <c r="B92" s="194" t="s">
        <v>50</v>
      </c>
      <c r="C92" s="194"/>
      <c r="D92" s="194"/>
      <c r="E92" s="194"/>
      <c r="F92" s="194"/>
      <c r="G92" s="195" t="s">
        <v>93</v>
      </c>
      <c r="H92" s="195"/>
      <c r="I92" s="195"/>
      <c r="J92" s="195"/>
      <c r="K92" s="444">
        <v>44682</v>
      </c>
      <c r="L92" s="445"/>
      <c r="M92" s="446">
        <v>966.83</v>
      </c>
      <c r="N92" s="447"/>
      <c r="O92" s="64"/>
    </row>
    <row r="93" spans="1:15" ht="40.200000000000003" customHeight="1" x14ac:dyDescent="0.2">
      <c r="A93" s="46">
        <v>11</v>
      </c>
      <c r="B93" s="194" t="s">
        <v>106</v>
      </c>
      <c r="C93" s="194"/>
      <c r="D93" s="194"/>
      <c r="E93" s="194"/>
      <c r="F93" s="194"/>
      <c r="G93" s="195" t="s">
        <v>93</v>
      </c>
      <c r="H93" s="195"/>
      <c r="I93" s="195"/>
      <c r="J93" s="195"/>
      <c r="K93" s="191">
        <v>44713</v>
      </c>
      <c r="L93" s="191"/>
      <c r="M93" s="192">
        <f>115.33+118.5+118.33+5150-966.83</f>
        <v>4535.33</v>
      </c>
      <c r="N93" s="193"/>
      <c r="O93" s="64"/>
    </row>
    <row r="94" spans="1:15" ht="40.200000000000003" customHeight="1" thickBot="1" x14ac:dyDescent="0.25">
      <c r="A94" s="46">
        <v>12</v>
      </c>
      <c r="B94" s="194" t="s">
        <v>50</v>
      </c>
      <c r="C94" s="194"/>
      <c r="D94" s="194"/>
      <c r="E94" s="194"/>
      <c r="F94" s="194"/>
      <c r="G94" s="195" t="s">
        <v>93</v>
      </c>
      <c r="H94" s="195"/>
      <c r="I94" s="195"/>
      <c r="J94" s="195"/>
      <c r="K94" s="444">
        <v>44713</v>
      </c>
      <c r="L94" s="445"/>
      <c r="M94" s="446">
        <v>966.83</v>
      </c>
      <c r="N94" s="447"/>
      <c r="O94" s="64"/>
    </row>
    <row r="95" spans="1:15" ht="40.799999999999997" customHeight="1" x14ac:dyDescent="0.2">
      <c r="A95" s="41">
        <v>13</v>
      </c>
      <c r="B95" s="196" t="s">
        <v>107</v>
      </c>
      <c r="C95" s="196"/>
      <c r="D95" s="196"/>
      <c r="E95" s="196"/>
      <c r="F95" s="196"/>
      <c r="G95" s="195" t="s">
        <v>93</v>
      </c>
      <c r="H95" s="195"/>
      <c r="I95" s="195"/>
      <c r="J95" s="195"/>
      <c r="K95" s="191">
        <v>44714</v>
      </c>
      <c r="L95" s="191"/>
      <c r="M95" s="200">
        <v>5000</v>
      </c>
      <c r="N95" s="201"/>
      <c r="O95" s="64"/>
    </row>
    <row r="96" spans="1:15" ht="42.6" customHeight="1" x14ac:dyDescent="0.2">
      <c r="A96" s="45">
        <v>14</v>
      </c>
      <c r="B96" s="194" t="s">
        <v>106</v>
      </c>
      <c r="C96" s="194"/>
      <c r="D96" s="194"/>
      <c r="E96" s="194"/>
      <c r="F96" s="194"/>
      <c r="G96" s="195" t="s">
        <v>93</v>
      </c>
      <c r="H96" s="195"/>
      <c r="I96" s="195"/>
      <c r="J96" s="195"/>
      <c r="K96" s="191">
        <v>44743</v>
      </c>
      <c r="L96" s="191"/>
      <c r="M96" s="192">
        <f>5150-966.83</f>
        <v>4183.17</v>
      </c>
      <c r="N96" s="193"/>
      <c r="O96" s="64"/>
    </row>
    <row r="97" spans="1:15" ht="40.200000000000003" customHeight="1" x14ac:dyDescent="0.2">
      <c r="A97" s="46">
        <v>15</v>
      </c>
      <c r="B97" s="194" t="s">
        <v>50</v>
      </c>
      <c r="C97" s="194"/>
      <c r="D97" s="194"/>
      <c r="E97" s="194"/>
      <c r="F97" s="194"/>
      <c r="G97" s="195" t="s">
        <v>93</v>
      </c>
      <c r="H97" s="195"/>
      <c r="I97" s="195"/>
      <c r="J97" s="195"/>
      <c r="K97" s="444">
        <v>44743</v>
      </c>
      <c r="L97" s="445"/>
      <c r="M97" s="446">
        <v>966.83</v>
      </c>
      <c r="N97" s="447"/>
      <c r="O97" s="64"/>
    </row>
    <row r="98" spans="1:15" ht="40.200000000000003" customHeight="1" thickBot="1" x14ac:dyDescent="0.25">
      <c r="A98" s="46">
        <v>16</v>
      </c>
      <c r="B98" s="196" t="s">
        <v>107</v>
      </c>
      <c r="C98" s="196"/>
      <c r="D98" s="196"/>
      <c r="E98" s="196"/>
      <c r="F98" s="196"/>
      <c r="G98" s="195" t="s">
        <v>93</v>
      </c>
      <c r="H98" s="195"/>
      <c r="I98" s="195"/>
      <c r="J98" s="195"/>
      <c r="K98" s="444">
        <v>44743</v>
      </c>
      <c r="L98" s="445"/>
      <c r="M98" s="200">
        <v>5000</v>
      </c>
      <c r="N98" s="201"/>
      <c r="O98" s="64"/>
    </row>
    <row r="99" spans="1:15" ht="41.4" customHeight="1" x14ac:dyDescent="0.2">
      <c r="A99" s="41">
        <v>17</v>
      </c>
      <c r="B99" s="194" t="s">
        <v>106</v>
      </c>
      <c r="C99" s="194"/>
      <c r="D99" s="194"/>
      <c r="E99" s="194"/>
      <c r="F99" s="194"/>
      <c r="G99" s="195" t="s">
        <v>93</v>
      </c>
      <c r="H99" s="195"/>
      <c r="I99" s="195"/>
      <c r="J99" s="195"/>
      <c r="K99" s="191">
        <v>44774</v>
      </c>
      <c r="L99" s="191"/>
      <c r="M99" s="192">
        <f>5150-966.83</f>
        <v>4183.17</v>
      </c>
      <c r="N99" s="193"/>
      <c r="O99" s="64"/>
    </row>
    <row r="100" spans="1:15" ht="40.799999999999997" customHeight="1" x14ac:dyDescent="0.2">
      <c r="A100" s="45">
        <v>18</v>
      </c>
      <c r="B100" s="194" t="s">
        <v>50</v>
      </c>
      <c r="C100" s="194"/>
      <c r="D100" s="194"/>
      <c r="E100" s="194"/>
      <c r="F100" s="194"/>
      <c r="G100" s="195" t="s">
        <v>93</v>
      </c>
      <c r="H100" s="195"/>
      <c r="I100" s="195"/>
      <c r="J100" s="195"/>
      <c r="K100" s="444">
        <v>44774</v>
      </c>
      <c r="L100" s="445"/>
      <c r="M100" s="446">
        <v>966.83</v>
      </c>
      <c r="N100" s="447"/>
      <c r="O100" s="64"/>
    </row>
    <row r="101" spans="1:15" ht="40.799999999999997" customHeight="1" x14ac:dyDescent="0.2">
      <c r="A101" s="46">
        <v>19</v>
      </c>
      <c r="B101" s="196" t="s">
        <v>107</v>
      </c>
      <c r="C101" s="196"/>
      <c r="D101" s="196"/>
      <c r="E101" s="196"/>
      <c r="F101" s="196"/>
      <c r="G101" s="195" t="s">
        <v>93</v>
      </c>
      <c r="H101" s="195"/>
      <c r="I101" s="195"/>
      <c r="J101" s="195"/>
      <c r="K101" s="444">
        <v>44774</v>
      </c>
      <c r="L101" s="445"/>
      <c r="M101" s="200">
        <v>5000</v>
      </c>
      <c r="N101" s="201"/>
      <c r="O101" s="64"/>
    </row>
    <row r="102" spans="1:15" ht="40.799999999999997" customHeight="1" thickBot="1" x14ac:dyDescent="0.25">
      <c r="A102" s="46">
        <v>20</v>
      </c>
      <c r="B102" s="436" t="s">
        <v>106</v>
      </c>
      <c r="C102" s="437"/>
      <c r="D102" s="437"/>
      <c r="E102" s="437"/>
      <c r="F102" s="438"/>
      <c r="G102" s="439" t="s">
        <v>93</v>
      </c>
      <c r="H102" s="440"/>
      <c r="I102" s="440"/>
      <c r="J102" s="441"/>
      <c r="K102" s="444">
        <v>44805</v>
      </c>
      <c r="L102" s="445"/>
      <c r="M102" s="446">
        <f>5150-966.83</f>
        <v>4183.17</v>
      </c>
      <c r="N102" s="447"/>
      <c r="O102" s="64"/>
    </row>
    <row r="103" spans="1:15" ht="42.6" customHeight="1" x14ac:dyDescent="0.2">
      <c r="A103" s="41">
        <v>21</v>
      </c>
      <c r="B103" s="194" t="s">
        <v>50</v>
      </c>
      <c r="C103" s="194"/>
      <c r="D103" s="194"/>
      <c r="E103" s="194"/>
      <c r="F103" s="194"/>
      <c r="G103" s="195" t="s">
        <v>93</v>
      </c>
      <c r="H103" s="195"/>
      <c r="I103" s="195"/>
      <c r="J103" s="195"/>
      <c r="K103" s="444">
        <v>44805</v>
      </c>
      <c r="L103" s="445"/>
      <c r="M103" s="446">
        <v>966.83</v>
      </c>
      <c r="N103" s="447"/>
      <c r="O103" s="64"/>
    </row>
    <row r="104" spans="1:15" ht="40.799999999999997" customHeight="1" x14ac:dyDescent="0.2">
      <c r="A104" s="45">
        <v>22</v>
      </c>
      <c r="B104" s="194" t="s">
        <v>42</v>
      </c>
      <c r="C104" s="194"/>
      <c r="D104" s="194"/>
      <c r="E104" s="194"/>
      <c r="F104" s="194"/>
      <c r="G104" s="195" t="s">
        <v>93</v>
      </c>
      <c r="H104" s="195"/>
      <c r="I104" s="195"/>
      <c r="J104" s="195"/>
      <c r="K104" s="191">
        <v>44835</v>
      </c>
      <c r="L104" s="191"/>
      <c r="M104" s="192">
        <f>5150-966.83</f>
        <v>4183.17</v>
      </c>
      <c r="N104" s="193"/>
      <c r="O104" s="64"/>
    </row>
    <row r="105" spans="1:15" ht="40.799999999999997" customHeight="1" x14ac:dyDescent="0.2">
      <c r="A105" s="46">
        <v>23</v>
      </c>
      <c r="B105" s="194" t="s">
        <v>50</v>
      </c>
      <c r="C105" s="194"/>
      <c r="D105" s="194"/>
      <c r="E105" s="194"/>
      <c r="F105" s="194"/>
      <c r="G105" s="195" t="s">
        <v>93</v>
      </c>
      <c r="H105" s="195"/>
      <c r="I105" s="195"/>
      <c r="J105" s="195"/>
      <c r="K105" s="444">
        <v>44835</v>
      </c>
      <c r="L105" s="445"/>
      <c r="M105" s="446">
        <v>966.83</v>
      </c>
      <c r="N105" s="447"/>
      <c r="O105" s="64"/>
    </row>
    <row r="106" spans="1:15" ht="40.799999999999997" customHeight="1" thickBot="1" x14ac:dyDescent="0.25">
      <c r="A106" s="46">
        <v>24</v>
      </c>
      <c r="B106" s="194" t="s">
        <v>42</v>
      </c>
      <c r="C106" s="194"/>
      <c r="D106" s="194"/>
      <c r="E106" s="194"/>
      <c r="F106" s="194"/>
      <c r="G106" s="195" t="s">
        <v>93</v>
      </c>
      <c r="H106" s="195"/>
      <c r="I106" s="195"/>
      <c r="J106" s="195"/>
      <c r="K106" s="191">
        <v>44866</v>
      </c>
      <c r="L106" s="191"/>
      <c r="M106" s="192">
        <f>5150-966.83</f>
        <v>4183.17</v>
      </c>
      <c r="N106" s="193"/>
      <c r="O106" s="64"/>
    </row>
    <row r="107" spans="1:15" ht="40.799999999999997" customHeight="1" x14ac:dyDescent="0.2">
      <c r="A107" s="41">
        <v>25</v>
      </c>
      <c r="B107" s="194" t="s">
        <v>50</v>
      </c>
      <c r="C107" s="194"/>
      <c r="D107" s="194"/>
      <c r="E107" s="194"/>
      <c r="F107" s="194"/>
      <c r="G107" s="195" t="s">
        <v>93</v>
      </c>
      <c r="H107" s="195"/>
      <c r="I107" s="195"/>
      <c r="J107" s="195"/>
      <c r="K107" s="191">
        <v>44867</v>
      </c>
      <c r="L107" s="191"/>
      <c r="M107" s="192">
        <v>966.83</v>
      </c>
      <c r="N107" s="193"/>
      <c r="O107" s="64"/>
    </row>
    <row r="108" spans="1:15" ht="40.799999999999997" customHeight="1" x14ac:dyDescent="0.2">
      <c r="A108" s="45">
        <v>26</v>
      </c>
      <c r="B108" s="442" t="s">
        <v>39</v>
      </c>
      <c r="C108" s="443"/>
      <c r="D108" s="443"/>
      <c r="E108" s="443"/>
      <c r="F108" s="443"/>
      <c r="G108" s="195" t="s">
        <v>93</v>
      </c>
      <c r="H108" s="195"/>
      <c r="I108" s="195"/>
      <c r="J108" s="195"/>
      <c r="K108" s="191">
        <v>44896</v>
      </c>
      <c r="L108" s="191"/>
      <c r="M108" s="360">
        <f>5150-966.83</f>
        <v>4183.17</v>
      </c>
      <c r="N108" s="361"/>
      <c r="O108" s="64"/>
    </row>
    <row r="109" spans="1:15" ht="40.200000000000003" customHeight="1" thickBot="1" x14ac:dyDescent="0.25">
      <c r="A109" s="46">
        <v>27</v>
      </c>
      <c r="B109" s="366" t="s">
        <v>50</v>
      </c>
      <c r="C109" s="366"/>
      <c r="D109" s="366"/>
      <c r="E109" s="366"/>
      <c r="F109" s="366"/>
      <c r="G109" s="195" t="s">
        <v>93</v>
      </c>
      <c r="H109" s="195"/>
      <c r="I109" s="195"/>
      <c r="J109" s="195"/>
      <c r="K109" s="466">
        <v>44896</v>
      </c>
      <c r="L109" s="467"/>
      <c r="M109" s="464">
        <v>966.83</v>
      </c>
      <c r="N109" s="465"/>
      <c r="O109" s="59"/>
    </row>
    <row r="110" spans="1:15" ht="11.4" customHeight="1" thickBot="1" x14ac:dyDescent="0.25">
      <c r="A110" s="87" t="s">
        <v>38</v>
      </c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362">
        <f>SUM(M83:N109)</f>
        <v>77152.160000000003</v>
      </c>
      <c r="N110" s="363"/>
      <c r="O110" s="61"/>
    </row>
    <row r="111" spans="1:15" ht="9.75" customHeight="1" thickBo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72"/>
    </row>
    <row r="112" spans="1:15" ht="11.4" customHeight="1" x14ac:dyDescent="0.2">
      <c r="A112" s="367" t="s">
        <v>75</v>
      </c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9"/>
      <c r="O112" s="73"/>
    </row>
    <row r="113" spans="1:15" ht="11.4" customHeight="1" x14ac:dyDescent="0.2">
      <c r="A113" s="370"/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2"/>
      <c r="O113" s="74"/>
    </row>
    <row r="114" spans="1:15" ht="11.4" customHeight="1" thickBot="1" x14ac:dyDescent="0.25">
      <c r="A114" s="373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5"/>
      <c r="O114" s="74"/>
    </row>
    <row r="115" spans="1:15" ht="11.4" customHeight="1" x14ac:dyDescent="0.2">
      <c r="A115" s="103" t="s">
        <v>11</v>
      </c>
      <c r="B115" s="269" t="s">
        <v>34</v>
      </c>
      <c r="C115" s="269"/>
      <c r="D115" s="269"/>
      <c r="E115" s="269"/>
      <c r="F115" s="269"/>
      <c r="G115" s="269" t="s">
        <v>35</v>
      </c>
      <c r="H115" s="269"/>
      <c r="I115" s="269"/>
      <c r="J115" s="269"/>
      <c r="K115" s="269" t="s">
        <v>36</v>
      </c>
      <c r="L115" s="269"/>
      <c r="M115" s="269" t="s">
        <v>37</v>
      </c>
      <c r="N115" s="289"/>
      <c r="O115" s="58"/>
    </row>
    <row r="116" spans="1:15" ht="11.4" customHeight="1" thickBot="1" x14ac:dyDescent="0.25">
      <c r="A116" s="104"/>
      <c r="B116" s="114"/>
      <c r="C116" s="115"/>
      <c r="D116" s="115"/>
      <c r="E116" s="115"/>
      <c r="F116" s="116"/>
      <c r="G116" s="114"/>
      <c r="H116" s="115"/>
      <c r="I116" s="115"/>
      <c r="J116" s="116"/>
      <c r="K116" s="114"/>
      <c r="L116" s="116"/>
      <c r="M116" s="114"/>
      <c r="N116" s="118"/>
      <c r="O116" s="58"/>
    </row>
    <row r="117" spans="1:15" ht="31.2" customHeight="1" x14ac:dyDescent="0.2">
      <c r="A117" s="41">
        <v>1</v>
      </c>
      <c r="B117" s="431" t="s">
        <v>63</v>
      </c>
      <c r="C117" s="432"/>
      <c r="D117" s="432"/>
      <c r="E117" s="432"/>
      <c r="F117" s="433"/>
      <c r="G117" s="434" t="s">
        <v>21</v>
      </c>
      <c r="H117" s="434"/>
      <c r="I117" s="434"/>
      <c r="J117" s="434"/>
      <c r="K117" s="435">
        <v>44562</v>
      </c>
      <c r="L117" s="435"/>
      <c r="M117" s="377">
        <v>5100</v>
      </c>
      <c r="N117" s="378"/>
      <c r="O117" s="64"/>
    </row>
    <row r="118" spans="1:15" ht="30.6" customHeight="1" x14ac:dyDescent="0.2">
      <c r="A118" s="15">
        <v>2</v>
      </c>
      <c r="B118" s="365" t="s">
        <v>63</v>
      </c>
      <c r="C118" s="365"/>
      <c r="D118" s="365"/>
      <c r="E118" s="365"/>
      <c r="F118" s="365"/>
      <c r="G118" s="169" t="s">
        <v>21</v>
      </c>
      <c r="H118" s="169"/>
      <c r="I118" s="169"/>
      <c r="J118" s="169"/>
      <c r="K118" s="145">
        <v>44593</v>
      </c>
      <c r="L118" s="145"/>
      <c r="M118" s="364">
        <v>5100</v>
      </c>
      <c r="N118" s="193"/>
      <c r="O118" s="64"/>
    </row>
    <row r="119" spans="1:15" ht="32.4" customHeight="1" x14ac:dyDescent="0.2">
      <c r="A119" s="15">
        <v>3</v>
      </c>
      <c r="B119" s="365" t="s">
        <v>63</v>
      </c>
      <c r="C119" s="365"/>
      <c r="D119" s="365"/>
      <c r="E119" s="365"/>
      <c r="F119" s="365"/>
      <c r="G119" s="169" t="s">
        <v>21</v>
      </c>
      <c r="H119" s="169"/>
      <c r="I119" s="169"/>
      <c r="J119" s="169"/>
      <c r="K119" s="145">
        <v>44621</v>
      </c>
      <c r="L119" s="145"/>
      <c r="M119" s="364">
        <v>5100</v>
      </c>
      <c r="N119" s="193"/>
      <c r="O119" s="64"/>
    </row>
    <row r="120" spans="1:15" ht="31.8" customHeight="1" x14ac:dyDescent="0.2">
      <c r="A120" s="15">
        <v>4</v>
      </c>
      <c r="B120" s="365" t="s">
        <v>63</v>
      </c>
      <c r="C120" s="365"/>
      <c r="D120" s="365"/>
      <c r="E120" s="365"/>
      <c r="F120" s="365"/>
      <c r="G120" s="169" t="s">
        <v>21</v>
      </c>
      <c r="H120" s="169"/>
      <c r="I120" s="169"/>
      <c r="J120" s="169"/>
      <c r="K120" s="145">
        <v>44652</v>
      </c>
      <c r="L120" s="145"/>
      <c r="M120" s="364">
        <v>5100</v>
      </c>
      <c r="N120" s="193"/>
      <c r="O120" s="64"/>
    </row>
    <row r="121" spans="1:15" ht="31.8" customHeight="1" x14ac:dyDescent="0.2">
      <c r="A121" s="15">
        <v>5</v>
      </c>
      <c r="B121" s="365" t="s">
        <v>63</v>
      </c>
      <c r="C121" s="365"/>
      <c r="D121" s="365"/>
      <c r="E121" s="365"/>
      <c r="F121" s="365"/>
      <c r="G121" s="169" t="s">
        <v>21</v>
      </c>
      <c r="H121" s="169"/>
      <c r="I121" s="169"/>
      <c r="J121" s="169"/>
      <c r="K121" s="145">
        <v>44682</v>
      </c>
      <c r="L121" s="145"/>
      <c r="M121" s="364">
        <v>5100</v>
      </c>
      <c r="N121" s="193"/>
      <c r="O121" s="64"/>
    </row>
    <row r="122" spans="1:15" ht="30" customHeight="1" x14ac:dyDescent="0.2">
      <c r="A122" s="15">
        <v>6</v>
      </c>
      <c r="B122" s="365" t="s">
        <v>63</v>
      </c>
      <c r="C122" s="365"/>
      <c r="D122" s="365"/>
      <c r="E122" s="365"/>
      <c r="F122" s="365"/>
      <c r="G122" s="169" t="s">
        <v>21</v>
      </c>
      <c r="H122" s="169"/>
      <c r="I122" s="169"/>
      <c r="J122" s="169"/>
      <c r="K122" s="145">
        <v>44713</v>
      </c>
      <c r="L122" s="145"/>
      <c r="M122" s="364">
        <v>5100</v>
      </c>
      <c r="N122" s="193"/>
      <c r="O122" s="64"/>
    </row>
    <row r="123" spans="1:15" ht="30.6" customHeight="1" x14ac:dyDescent="0.2">
      <c r="A123" s="15">
        <v>7</v>
      </c>
      <c r="B123" s="365" t="s">
        <v>63</v>
      </c>
      <c r="C123" s="365"/>
      <c r="D123" s="365"/>
      <c r="E123" s="365"/>
      <c r="F123" s="365"/>
      <c r="G123" s="169" t="s">
        <v>21</v>
      </c>
      <c r="H123" s="169"/>
      <c r="I123" s="169"/>
      <c r="J123" s="169"/>
      <c r="K123" s="145">
        <v>44743</v>
      </c>
      <c r="L123" s="145"/>
      <c r="M123" s="364">
        <v>5100</v>
      </c>
      <c r="N123" s="193"/>
      <c r="O123" s="64"/>
    </row>
    <row r="124" spans="1:15" ht="31.2" customHeight="1" x14ac:dyDescent="0.2">
      <c r="A124" s="15">
        <v>8</v>
      </c>
      <c r="B124" s="365" t="s">
        <v>63</v>
      </c>
      <c r="C124" s="365"/>
      <c r="D124" s="365"/>
      <c r="E124" s="365"/>
      <c r="F124" s="365"/>
      <c r="G124" s="169" t="s">
        <v>21</v>
      </c>
      <c r="H124" s="169"/>
      <c r="I124" s="169"/>
      <c r="J124" s="169"/>
      <c r="K124" s="145">
        <v>44774</v>
      </c>
      <c r="L124" s="145"/>
      <c r="M124" s="364">
        <v>5100</v>
      </c>
      <c r="N124" s="193"/>
      <c r="O124" s="64"/>
    </row>
    <row r="125" spans="1:15" ht="30.6" customHeight="1" x14ac:dyDescent="0.2">
      <c r="A125" s="15">
        <v>9</v>
      </c>
      <c r="B125" s="365" t="s">
        <v>63</v>
      </c>
      <c r="C125" s="365"/>
      <c r="D125" s="365"/>
      <c r="E125" s="365"/>
      <c r="F125" s="365"/>
      <c r="G125" s="169" t="s">
        <v>21</v>
      </c>
      <c r="H125" s="169"/>
      <c r="I125" s="169"/>
      <c r="J125" s="169"/>
      <c r="K125" s="145">
        <v>44805</v>
      </c>
      <c r="L125" s="145"/>
      <c r="M125" s="364">
        <v>5100</v>
      </c>
      <c r="N125" s="193"/>
      <c r="O125" s="64"/>
    </row>
    <row r="126" spans="1:15" ht="31.2" customHeight="1" x14ac:dyDescent="0.2">
      <c r="A126" s="15">
        <v>10</v>
      </c>
      <c r="B126" s="365" t="s">
        <v>63</v>
      </c>
      <c r="C126" s="365"/>
      <c r="D126" s="365"/>
      <c r="E126" s="365"/>
      <c r="F126" s="365"/>
      <c r="G126" s="169" t="s">
        <v>21</v>
      </c>
      <c r="H126" s="169"/>
      <c r="I126" s="169"/>
      <c r="J126" s="169"/>
      <c r="K126" s="145">
        <v>44835</v>
      </c>
      <c r="L126" s="145"/>
      <c r="M126" s="364">
        <v>5100</v>
      </c>
      <c r="N126" s="193"/>
      <c r="O126" s="64"/>
    </row>
    <row r="127" spans="1:15" ht="31.2" customHeight="1" x14ac:dyDescent="0.2">
      <c r="A127" s="15">
        <v>11</v>
      </c>
      <c r="B127" s="365" t="s">
        <v>63</v>
      </c>
      <c r="C127" s="365"/>
      <c r="D127" s="365"/>
      <c r="E127" s="365"/>
      <c r="F127" s="365"/>
      <c r="G127" s="169" t="s">
        <v>21</v>
      </c>
      <c r="H127" s="169"/>
      <c r="I127" s="169"/>
      <c r="J127" s="169"/>
      <c r="K127" s="145">
        <v>44866</v>
      </c>
      <c r="L127" s="145"/>
      <c r="M127" s="364">
        <v>5100</v>
      </c>
      <c r="N127" s="193"/>
      <c r="O127" s="64"/>
    </row>
    <row r="128" spans="1:15" ht="31.2" customHeight="1" thickBot="1" x14ac:dyDescent="0.25">
      <c r="A128" s="42">
        <v>12</v>
      </c>
      <c r="B128" s="356" t="s">
        <v>63</v>
      </c>
      <c r="C128" s="356"/>
      <c r="D128" s="356"/>
      <c r="E128" s="356"/>
      <c r="F128" s="356"/>
      <c r="G128" s="357" t="s">
        <v>21</v>
      </c>
      <c r="H128" s="357"/>
      <c r="I128" s="357"/>
      <c r="J128" s="357"/>
      <c r="K128" s="358">
        <v>44896</v>
      </c>
      <c r="L128" s="359"/>
      <c r="M128" s="192">
        <v>5100</v>
      </c>
      <c r="N128" s="193"/>
      <c r="O128" s="59"/>
    </row>
    <row r="129" spans="1:15" ht="11.4" customHeight="1" thickBot="1" x14ac:dyDescent="0.25">
      <c r="A129" s="87" t="s">
        <v>38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362">
        <f>SUM(M117:N128)</f>
        <v>61200</v>
      </c>
      <c r="N129" s="363"/>
      <c r="O129" s="61"/>
    </row>
    <row r="130" spans="1:15" ht="9.75" customHeight="1" thickBo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72"/>
    </row>
    <row r="131" spans="1:15" ht="11.4" customHeight="1" x14ac:dyDescent="0.2">
      <c r="A131" s="316" t="s">
        <v>76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8"/>
      <c r="O131" s="60"/>
    </row>
    <row r="132" spans="1:15" ht="11.4" customHeight="1" x14ac:dyDescent="0.2">
      <c r="A132" s="319"/>
      <c r="B132" s="320"/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20"/>
      <c r="N132" s="321"/>
      <c r="O132" s="60"/>
    </row>
    <row r="133" spans="1:15" ht="11.4" customHeight="1" thickBot="1" x14ac:dyDescent="0.25">
      <c r="A133" s="322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4"/>
      <c r="O133" s="60"/>
    </row>
    <row r="134" spans="1:15" ht="11.4" customHeight="1" x14ac:dyDescent="0.2">
      <c r="A134" s="429" t="s">
        <v>11</v>
      </c>
      <c r="B134" s="379" t="s">
        <v>34</v>
      </c>
      <c r="C134" s="379"/>
      <c r="D134" s="379"/>
      <c r="E134" s="379"/>
      <c r="F134" s="379"/>
      <c r="G134" s="379" t="s">
        <v>35</v>
      </c>
      <c r="H134" s="379"/>
      <c r="I134" s="379"/>
      <c r="J134" s="379"/>
      <c r="K134" s="379" t="s">
        <v>36</v>
      </c>
      <c r="L134" s="379"/>
      <c r="M134" s="383" t="s">
        <v>37</v>
      </c>
      <c r="N134" s="384"/>
      <c r="O134" s="75"/>
    </row>
    <row r="135" spans="1:15" ht="11.4" customHeight="1" thickBot="1" x14ac:dyDescent="0.25">
      <c r="A135" s="429"/>
      <c r="B135" s="380"/>
      <c r="C135" s="381"/>
      <c r="D135" s="381"/>
      <c r="E135" s="381"/>
      <c r="F135" s="382"/>
      <c r="G135" s="380"/>
      <c r="H135" s="381"/>
      <c r="I135" s="381"/>
      <c r="J135" s="382"/>
      <c r="K135" s="380"/>
      <c r="L135" s="382"/>
      <c r="M135" s="383"/>
      <c r="N135" s="384"/>
      <c r="O135" s="75"/>
    </row>
    <row r="136" spans="1:15" ht="31.8" customHeight="1" x14ac:dyDescent="0.2">
      <c r="A136" s="44">
        <v>1</v>
      </c>
      <c r="B136" s="387" t="s">
        <v>53</v>
      </c>
      <c r="C136" s="388"/>
      <c r="D136" s="388"/>
      <c r="E136" s="388"/>
      <c r="F136" s="388"/>
      <c r="G136" s="423" t="s">
        <v>23</v>
      </c>
      <c r="H136" s="423"/>
      <c r="I136" s="423"/>
      <c r="J136" s="423"/>
      <c r="K136" s="427">
        <v>44562</v>
      </c>
      <c r="L136" s="427"/>
      <c r="M136" s="385">
        <v>602</v>
      </c>
      <c r="N136" s="386"/>
      <c r="O136" s="64"/>
    </row>
    <row r="137" spans="1:15" ht="31.2" customHeight="1" x14ac:dyDescent="0.2">
      <c r="A137" s="17">
        <v>2</v>
      </c>
      <c r="B137" s="164" t="s">
        <v>53</v>
      </c>
      <c r="C137" s="169"/>
      <c r="D137" s="169"/>
      <c r="E137" s="169"/>
      <c r="F137" s="169"/>
      <c r="G137" s="365" t="s">
        <v>23</v>
      </c>
      <c r="H137" s="365"/>
      <c r="I137" s="365"/>
      <c r="J137" s="365"/>
      <c r="K137" s="428">
        <v>44593</v>
      </c>
      <c r="L137" s="428"/>
      <c r="M137" s="292">
        <v>602</v>
      </c>
      <c r="N137" s="187"/>
      <c r="O137" s="64"/>
    </row>
    <row r="138" spans="1:15" ht="31.2" customHeight="1" x14ac:dyDescent="0.2">
      <c r="A138" s="17">
        <v>3</v>
      </c>
      <c r="B138" s="164" t="s">
        <v>53</v>
      </c>
      <c r="C138" s="169"/>
      <c r="D138" s="169"/>
      <c r="E138" s="169"/>
      <c r="F138" s="169"/>
      <c r="G138" s="365" t="s">
        <v>23</v>
      </c>
      <c r="H138" s="365"/>
      <c r="I138" s="365"/>
      <c r="J138" s="365"/>
      <c r="K138" s="428">
        <v>44621</v>
      </c>
      <c r="L138" s="428"/>
      <c r="M138" s="292">
        <v>602</v>
      </c>
      <c r="N138" s="187"/>
      <c r="O138" s="64"/>
    </row>
    <row r="139" spans="1:15" ht="31.2" customHeight="1" x14ac:dyDescent="0.2">
      <c r="A139" s="18">
        <v>4</v>
      </c>
      <c r="B139" s="164" t="s">
        <v>53</v>
      </c>
      <c r="C139" s="169"/>
      <c r="D139" s="169"/>
      <c r="E139" s="169"/>
      <c r="F139" s="169"/>
      <c r="G139" s="365" t="s">
        <v>23</v>
      </c>
      <c r="H139" s="365"/>
      <c r="I139" s="365"/>
      <c r="J139" s="365"/>
      <c r="K139" s="428">
        <v>44652</v>
      </c>
      <c r="L139" s="428"/>
      <c r="M139" s="292">
        <v>602</v>
      </c>
      <c r="N139" s="187"/>
      <c r="O139" s="64"/>
    </row>
    <row r="140" spans="1:15" ht="31.2" customHeight="1" x14ac:dyDescent="0.2">
      <c r="A140" s="17">
        <v>5</v>
      </c>
      <c r="B140" s="164" t="s">
        <v>53</v>
      </c>
      <c r="C140" s="169"/>
      <c r="D140" s="169"/>
      <c r="E140" s="169"/>
      <c r="F140" s="169"/>
      <c r="G140" s="365" t="s">
        <v>23</v>
      </c>
      <c r="H140" s="365"/>
      <c r="I140" s="365"/>
      <c r="J140" s="365"/>
      <c r="K140" s="428">
        <v>44682</v>
      </c>
      <c r="L140" s="428"/>
      <c r="M140" s="292">
        <v>602</v>
      </c>
      <c r="N140" s="187"/>
      <c r="O140" s="64"/>
    </row>
    <row r="141" spans="1:15" ht="31.2" customHeight="1" x14ac:dyDescent="0.2">
      <c r="A141" s="17">
        <v>6</v>
      </c>
      <c r="B141" s="164" t="s">
        <v>53</v>
      </c>
      <c r="C141" s="169"/>
      <c r="D141" s="169"/>
      <c r="E141" s="169"/>
      <c r="F141" s="169"/>
      <c r="G141" s="365" t="s">
        <v>23</v>
      </c>
      <c r="H141" s="365"/>
      <c r="I141" s="365"/>
      <c r="J141" s="365"/>
      <c r="K141" s="428">
        <v>44743</v>
      </c>
      <c r="L141" s="428"/>
      <c r="M141" s="292">
        <v>602</v>
      </c>
      <c r="N141" s="187"/>
      <c r="O141" s="64"/>
    </row>
    <row r="142" spans="1:15" ht="32.4" customHeight="1" x14ac:dyDescent="0.2">
      <c r="A142" s="18">
        <v>7</v>
      </c>
      <c r="B142" s="164" t="s">
        <v>53</v>
      </c>
      <c r="C142" s="169"/>
      <c r="D142" s="169"/>
      <c r="E142" s="169"/>
      <c r="F142" s="169"/>
      <c r="G142" s="365" t="s">
        <v>23</v>
      </c>
      <c r="H142" s="365"/>
      <c r="I142" s="365"/>
      <c r="J142" s="365"/>
      <c r="K142" s="428">
        <v>44805</v>
      </c>
      <c r="L142" s="428"/>
      <c r="M142" s="292">
        <v>602</v>
      </c>
      <c r="N142" s="187"/>
      <c r="O142" s="64"/>
    </row>
    <row r="143" spans="1:15" ht="30.6" customHeight="1" thickBot="1" x14ac:dyDescent="0.25">
      <c r="A143" s="19">
        <v>8</v>
      </c>
      <c r="B143" s="468" t="s">
        <v>53</v>
      </c>
      <c r="C143" s="453"/>
      <c r="D143" s="453"/>
      <c r="E143" s="453"/>
      <c r="F143" s="453"/>
      <c r="G143" s="450" t="s">
        <v>23</v>
      </c>
      <c r="H143" s="450"/>
      <c r="I143" s="450"/>
      <c r="J143" s="450"/>
      <c r="K143" s="430">
        <v>44866</v>
      </c>
      <c r="L143" s="430"/>
      <c r="M143" s="448">
        <v>602</v>
      </c>
      <c r="N143" s="449"/>
      <c r="O143" s="59"/>
    </row>
    <row r="144" spans="1:15" ht="11.4" customHeight="1" thickBot="1" x14ac:dyDescent="0.25">
      <c r="A144" s="87" t="s">
        <v>38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9"/>
      <c r="M144" s="129">
        <f>SUM(M136:N143)</f>
        <v>4816</v>
      </c>
      <c r="N144" s="130"/>
      <c r="O144" s="76"/>
    </row>
    <row r="145" spans="1:16" ht="10.5" customHeight="1" thickBot="1" x14ac:dyDescent="0.25">
      <c r="A145" s="10"/>
      <c r="B145" s="11"/>
      <c r="C145" s="12"/>
      <c r="D145" s="12"/>
      <c r="E145" s="12"/>
      <c r="F145" s="12"/>
      <c r="G145" s="12"/>
      <c r="H145" s="12"/>
      <c r="I145" s="12"/>
      <c r="J145" s="12"/>
      <c r="K145" s="13"/>
      <c r="L145" s="13"/>
      <c r="M145" s="14"/>
      <c r="N145" s="14"/>
      <c r="O145" s="59"/>
    </row>
    <row r="146" spans="1:16" ht="11.4" customHeight="1" x14ac:dyDescent="0.2">
      <c r="A146" s="97" t="s">
        <v>89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9"/>
      <c r="O146" s="60"/>
    </row>
    <row r="147" spans="1:16" ht="11.4" customHeight="1" x14ac:dyDescent="0.2">
      <c r="A147" s="100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2"/>
      <c r="O147" s="60"/>
    </row>
    <row r="148" spans="1:16" ht="11.4" customHeight="1" thickBot="1" x14ac:dyDescent="0.25">
      <c r="A148" s="100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2"/>
      <c r="O148" s="60"/>
    </row>
    <row r="149" spans="1:16" ht="11.4" customHeight="1" x14ac:dyDescent="0.2">
      <c r="A149" s="103" t="s">
        <v>11</v>
      </c>
      <c r="B149" s="105" t="s">
        <v>34</v>
      </c>
      <c r="C149" s="106"/>
      <c r="D149" s="106"/>
      <c r="E149" s="106"/>
      <c r="F149" s="107"/>
      <c r="G149" s="111" t="s">
        <v>35</v>
      </c>
      <c r="H149" s="112"/>
      <c r="I149" s="112"/>
      <c r="J149" s="113"/>
      <c r="K149" s="111" t="s">
        <v>36</v>
      </c>
      <c r="L149" s="113"/>
      <c r="M149" s="111" t="s">
        <v>37</v>
      </c>
      <c r="N149" s="117"/>
      <c r="O149" s="58"/>
    </row>
    <row r="150" spans="1:16" ht="11.4" customHeight="1" thickBot="1" x14ac:dyDescent="0.25">
      <c r="A150" s="104"/>
      <c r="B150" s="108"/>
      <c r="C150" s="109"/>
      <c r="D150" s="109"/>
      <c r="E150" s="109"/>
      <c r="F150" s="110"/>
      <c r="G150" s="114"/>
      <c r="H150" s="115"/>
      <c r="I150" s="115"/>
      <c r="J150" s="116"/>
      <c r="K150" s="114"/>
      <c r="L150" s="116"/>
      <c r="M150" s="114"/>
      <c r="N150" s="118"/>
      <c r="O150" s="58"/>
    </row>
    <row r="151" spans="1:16" ht="20.399999999999999" customHeight="1" thickBot="1" x14ac:dyDescent="0.25">
      <c r="A151" s="47">
        <v>1</v>
      </c>
      <c r="B151" s="424" t="s">
        <v>96</v>
      </c>
      <c r="C151" s="425"/>
      <c r="D151" s="425"/>
      <c r="E151" s="425"/>
      <c r="F151" s="426"/>
      <c r="G151" s="122" t="s">
        <v>43</v>
      </c>
      <c r="H151" s="123"/>
      <c r="I151" s="123"/>
      <c r="J151" s="124"/>
      <c r="K151" s="125">
        <v>44621</v>
      </c>
      <c r="L151" s="126"/>
      <c r="M151" s="127">
        <v>7749</v>
      </c>
      <c r="N151" s="128"/>
      <c r="O151" s="77"/>
    </row>
    <row r="152" spans="1:16" ht="11.4" customHeight="1" thickBot="1" x14ac:dyDescent="0.25">
      <c r="A152" s="87" t="s">
        <v>38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9"/>
      <c r="M152" s="90">
        <f>M151+M67</f>
        <v>7924</v>
      </c>
      <c r="N152" s="91"/>
      <c r="O152" s="78"/>
    </row>
    <row r="153" spans="1:16" ht="11.4" customHeight="1" x14ac:dyDescent="0.2">
      <c r="O153" s="79"/>
    </row>
    <row r="154" spans="1:16" ht="10.5" customHeight="1" thickBo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72"/>
    </row>
    <row r="155" spans="1:16" ht="11.4" customHeight="1" x14ac:dyDescent="0.2">
      <c r="A155" s="258" t="s">
        <v>97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60"/>
      <c r="O155" s="60"/>
    </row>
    <row r="156" spans="1:16" ht="11.4" customHeight="1" x14ac:dyDescent="0.2">
      <c r="A156" s="261"/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3"/>
      <c r="O156" s="60"/>
      <c r="P156" s="38"/>
    </row>
    <row r="157" spans="1:16" ht="11.4" customHeight="1" thickBot="1" x14ac:dyDescent="0.25">
      <c r="A157" s="261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3"/>
      <c r="O157" s="60"/>
      <c r="P157" s="38"/>
    </row>
    <row r="158" spans="1:16" ht="11.4" customHeight="1" x14ac:dyDescent="0.2">
      <c r="A158" s="103" t="s">
        <v>11</v>
      </c>
      <c r="B158" s="111" t="s">
        <v>34</v>
      </c>
      <c r="C158" s="112"/>
      <c r="D158" s="112"/>
      <c r="E158" s="112"/>
      <c r="F158" s="113"/>
      <c r="G158" s="269" t="s">
        <v>35</v>
      </c>
      <c r="H158" s="269"/>
      <c r="I158" s="269"/>
      <c r="J158" s="269"/>
      <c r="K158" s="269" t="s">
        <v>36</v>
      </c>
      <c r="L158" s="269"/>
      <c r="M158" s="111" t="s">
        <v>37</v>
      </c>
      <c r="N158" s="117"/>
      <c r="O158" s="58"/>
    </row>
    <row r="159" spans="1:16" ht="11.4" customHeight="1" thickBot="1" x14ac:dyDescent="0.25">
      <c r="A159" s="104"/>
      <c r="B159" s="114"/>
      <c r="C159" s="115"/>
      <c r="D159" s="115"/>
      <c r="E159" s="115"/>
      <c r="F159" s="116"/>
      <c r="G159" s="114"/>
      <c r="H159" s="115"/>
      <c r="I159" s="115"/>
      <c r="J159" s="116"/>
      <c r="K159" s="114"/>
      <c r="L159" s="116"/>
      <c r="M159" s="114"/>
      <c r="N159" s="118"/>
      <c r="O159" s="58"/>
    </row>
    <row r="160" spans="1:16" ht="51.6" customHeight="1" x14ac:dyDescent="0.2">
      <c r="A160" s="46">
        <v>1</v>
      </c>
      <c r="B160" s="146" t="s">
        <v>122</v>
      </c>
      <c r="C160" s="147"/>
      <c r="D160" s="147"/>
      <c r="E160" s="147"/>
      <c r="F160" s="148"/>
      <c r="G160" s="150" t="s">
        <v>109</v>
      </c>
      <c r="H160" s="151"/>
      <c r="I160" s="151"/>
      <c r="J160" s="152"/>
      <c r="K160" s="264" t="s">
        <v>102</v>
      </c>
      <c r="L160" s="265"/>
      <c r="M160" s="155">
        <v>2550</v>
      </c>
      <c r="N160" s="156"/>
      <c r="O160" s="77"/>
    </row>
    <row r="161" spans="1:15" ht="45" customHeight="1" x14ac:dyDescent="0.2">
      <c r="A161" s="46">
        <v>2</v>
      </c>
      <c r="B161" s="478" t="s">
        <v>123</v>
      </c>
      <c r="C161" s="479"/>
      <c r="D161" s="479"/>
      <c r="E161" s="479"/>
      <c r="F161" s="81"/>
      <c r="G161" s="150" t="s">
        <v>109</v>
      </c>
      <c r="H161" s="151"/>
      <c r="I161" s="151"/>
      <c r="J161" s="151"/>
      <c r="K161" s="480" t="s">
        <v>110</v>
      </c>
      <c r="L161" s="139"/>
      <c r="M161" s="481">
        <v>316.87</v>
      </c>
      <c r="N161" s="482"/>
      <c r="O161" s="77"/>
    </row>
    <row r="162" spans="1:15" ht="42.6" customHeight="1" x14ac:dyDescent="0.2">
      <c r="A162" s="46">
        <v>3</v>
      </c>
      <c r="B162" s="478" t="s">
        <v>123</v>
      </c>
      <c r="C162" s="479"/>
      <c r="D162" s="479"/>
      <c r="E162" s="479"/>
      <c r="F162" s="81"/>
      <c r="G162" s="150" t="s">
        <v>109</v>
      </c>
      <c r="H162" s="151"/>
      <c r="I162" s="151"/>
      <c r="J162" s="151"/>
      <c r="K162" s="480" t="s">
        <v>111</v>
      </c>
      <c r="L162" s="139"/>
      <c r="M162" s="481">
        <v>316.87</v>
      </c>
      <c r="N162" s="482"/>
      <c r="O162" s="77"/>
    </row>
    <row r="163" spans="1:15" ht="46.8" customHeight="1" x14ac:dyDescent="0.2">
      <c r="A163" s="46">
        <v>4</v>
      </c>
      <c r="B163" s="478" t="s">
        <v>123</v>
      </c>
      <c r="C163" s="479"/>
      <c r="D163" s="479"/>
      <c r="E163" s="479"/>
      <c r="F163" s="81"/>
      <c r="G163" s="150" t="s">
        <v>109</v>
      </c>
      <c r="H163" s="151"/>
      <c r="I163" s="151"/>
      <c r="J163" s="151"/>
      <c r="K163" s="480" t="s">
        <v>112</v>
      </c>
      <c r="L163" s="139"/>
      <c r="M163" s="481">
        <v>316.87</v>
      </c>
      <c r="N163" s="482"/>
      <c r="O163" s="77"/>
    </row>
    <row r="164" spans="1:15" ht="44.4" customHeight="1" x14ac:dyDescent="0.2">
      <c r="A164" s="46">
        <v>5</v>
      </c>
      <c r="B164" s="146" t="s">
        <v>122</v>
      </c>
      <c r="C164" s="147"/>
      <c r="D164" s="147"/>
      <c r="E164" s="147"/>
      <c r="F164" s="148"/>
      <c r="G164" s="150" t="s">
        <v>109</v>
      </c>
      <c r="H164" s="151"/>
      <c r="I164" s="151"/>
      <c r="J164" s="152"/>
      <c r="K164" s="489" t="s">
        <v>103</v>
      </c>
      <c r="L164" s="490"/>
      <c r="M164" s="155">
        <v>2550</v>
      </c>
      <c r="N164" s="156"/>
      <c r="O164" s="77"/>
    </row>
    <row r="165" spans="1:15" ht="41.4" customHeight="1" x14ac:dyDescent="0.2">
      <c r="A165" s="46">
        <v>6</v>
      </c>
      <c r="B165" s="478" t="s">
        <v>123</v>
      </c>
      <c r="C165" s="479"/>
      <c r="D165" s="479"/>
      <c r="E165" s="479"/>
      <c r="F165" s="81"/>
      <c r="G165" s="150" t="s">
        <v>109</v>
      </c>
      <c r="H165" s="151"/>
      <c r="I165" s="151"/>
      <c r="J165" s="151"/>
      <c r="K165" s="480" t="s">
        <v>121</v>
      </c>
      <c r="L165" s="139"/>
      <c r="M165" s="481">
        <v>316.87</v>
      </c>
      <c r="N165" s="482"/>
      <c r="O165" s="77"/>
    </row>
    <row r="166" spans="1:15" ht="40.799999999999997" customHeight="1" x14ac:dyDescent="0.2">
      <c r="A166" s="46">
        <v>7</v>
      </c>
      <c r="B166" s="478" t="s">
        <v>123</v>
      </c>
      <c r="C166" s="479"/>
      <c r="D166" s="479"/>
      <c r="E166" s="479"/>
      <c r="F166" s="81"/>
      <c r="G166" s="150" t="s">
        <v>109</v>
      </c>
      <c r="H166" s="151"/>
      <c r="I166" s="151"/>
      <c r="J166" s="151"/>
      <c r="K166" s="480" t="s">
        <v>120</v>
      </c>
      <c r="L166" s="139"/>
      <c r="M166" s="481">
        <v>316.87</v>
      </c>
      <c r="N166" s="482"/>
      <c r="O166" s="77"/>
    </row>
    <row r="167" spans="1:15" ht="40.799999999999997" customHeight="1" x14ac:dyDescent="0.2">
      <c r="A167" s="46">
        <v>8</v>
      </c>
      <c r="B167" s="478" t="s">
        <v>123</v>
      </c>
      <c r="C167" s="479"/>
      <c r="D167" s="479"/>
      <c r="E167" s="479"/>
      <c r="F167" s="81"/>
      <c r="G167" s="150" t="s">
        <v>109</v>
      </c>
      <c r="H167" s="151"/>
      <c r="I167" s="151"/>
      <c r="J167" s="151"/>
      <c r="K167" s="480" t="s">
        <v>119</v>
      </c>
      <c r="L167" s="139"/>
      <c r="M167" s="481">
        <v>316.87</v>
      </c>
      <c r="N167" s="482"/>
      <c r="O167" s="77"/>
    </row>
    <row r="168" spans="1:15" ht="61.2" customHeight="1" x14ac:dyDescent="0.2">
      <c r="A168" s="46">
        <v>9</v>
      </c>
      <c r="B168" s="146" t="s">
        <v>122</v>
      </c>
      <c r="C168" s="147"/>
      <c r="D168" s="147"/>
      <c r="E168" s="147"/>
      <c r="F168" s="148"/>
      <c r="G168" s="150" t="s">
        <v>109</v>
      </c>
      <c r="H168" s="151"/>
      <c r="I168" s="151"/>
      <c r="J168" s="152"/>
      <c r="K168" s="257" t="s">
        <v>104</v>
      </c>
      <c r="L168" s="257"/>
      <c r="M168" s="155">
        <v>2550</v>
      </c>
      <c r="N168" s="156"/>
      <c r="O168" s="77"/>
    </row>
    <row r="169" spans="1:15" ht="54.6" customHeight="1" x14ac:dyDescent="0.2">
      <c r="A169" s="46">
        <v>10</v>
      </c>
      <c r="B169" s="478" t="s">
        <v>123</v>
      </c>
      <c r="C169" s="479"/>
      <c r="D169" s="479"/>
      <c r="E169" s="479"/>
      <c r="F169" s="81"/>
      <c r="G169" s="150" t="s">
        <v>109</v>
      </c>
      <c r="H169" s="151"/>
      <c r="I169" s="151"/>
      <c r="J169" s="151"/>
      <c r="K169" s="480" t="s">
        <v>118</v>
      </c>
      <c r="L169" s="139"/>
      <c r="M169" s="481">
        <v>316.87</v>
      </c>
      <c r="N169" s="482"/>
      <c r="O169" s="77"/>
    </row>
    <row r="170" spans="1:15" ht="48" customHeight="1" x14ac:dyDescent="0.2">
      <c r="A170" s="46">
        <v>11</v>
      </c>
      <c r="B170" s="478" t="s">
        <v>123</v>
      </c>
      <c r="C170" s="479"/>
      <c r="D170" s="479"/>
      <c r="E170" s="479"/>
      <c r="F170" s="81"/>
      <c r="G170" s="150" t="s">
        <v>109</v>
      </c>
      <c r="H170" s="151"/>
      <c r="I170" s="151"/>
      <c r="J170" s="151"/>
      <c r="K170" s="480" t="s">
        <v>117</v>
      </c>
      <c r="L170" s="139"/>
      <c r="M170" s="481">
        <v>316.87</v>
      </c>
      <c r="N170" s="482"/>
      <c r="O170" s="77"/>
    </row>
    <row r="171" spans="1:15" ht="43.2" customHeight="1" x14ac:dyDescent="0.2">
      <c r="A171" s="46">
        <v>12</v>
      </c>
      <c r="B171" s="478" t="s">
        <v>123</v>
      </c>
      <c r="C171" s="479"/>
      <c r="D171" s="479"/>
      <c r="E171" s="479"/>
      <c r="F171" s="81"/>
      <c r="G171" s="150" t="s">
        <v>109</v>
      </c>
      <c r="H171" s="151"/>
      <c r="I171" s="151"/>
      <c r="J171" s="151"/>
      <c r="K171" s="480" t="s">
        <v>116</v>
      </c>
      <c r="L171" s="139"/>
      <c r="M171" s="481">
        <v>316.87</v>
      </c>
      <c r="N171" s="482"/>
      <c r="O171" s="77"/>
    </row>
    <row r="172" spans="1:15" ht="52.2" customHeight="1" x14ac:dyDescent="0.2">
      <c r="A172" s="46">
        <v>13</v>
      </c>
      <c r="B172" s="146" t="s">
        <v>122</v>
      </c>
      <c r="C172" s="147"/>
      <c r="D172" s="147"/>
      <c r="E172" s="147"/>
      <c r="F172" s="148"/>
      <c r="G172" s="150" t="s">
        <v>109</v>
      </c>
      <c r="H172" s="151"/>
      <c r="I172" s="151"/>
      <c r="J172" s="152"/>
      <c r="K172" s="149" t="s">
        <v>105</v>
      </c>
      <c r="L172" s="149"/>
      <c r="M172" s="155">
        <v>2550</v>
      </c>
      <c r="N172" s="156"/>
      <c r="O172" s="77"/>
    </row>
    <row r="173" spans="1:15" ht="43.8" customHeight="1" x14ac:dyDescent="0.2">
      <c r="A173" s="46">
        <v>14</v>
      </c>
      <c r="B173" s="478" t="s">
        <v>123</v>
      </c>
      <c r="C173" s="479"/>
      <c r="D173" s="479"/>
      <c r="E173" s="479"/>
      <c r="F173" s="81"/>
      <c r="G173" s="150" t="s">
        <v>109</v>
      </c>
      <c r="H173" s="151"/>
      <c r="I173" s="151"/>
      <c r="J173" s="151"/>
      <c r="K173" s="480" t="s">
        <v>115</v>
      </c>
      <c r="L173" s="139"/>
      <c r="M173" s="481">
        <v>316.87</v>
      </c>
      <c r="N173" s="482"/>
      <c r="O173" s="77"/>
    </row>
    <row r="174" spans="1:15" ht="43.2" customHeight="1" x14ac:dyDescent="0.2">
      <c r="A174" s="46">
        <v>15</v>
      </c>
      <c r="B174" s="478" t="s">
        <v>123</v>
      </c>
      <c r="C174" s="479"/>
      <c r="D174" s="479"/>
      <c r="E174" s="479"/>
      <c r="F174" s="81"/>
      <c r="G174" s="150" t="s">
        <v>109</v>
      </c>
      <c r="H174" s="151"/>
      <c r="I174" s="151"/>
      <c r="J174" s="151"/>
      <c r="K174" s="480" t="s">
        <v>114</v>
      </c>
      <c r="L174" s="139"/>
      <c r="M174" s="481">
        <v>316.87</v>
      </c>
      <c r="N174" s="482"/>
      <c r="O174" s="77"/>
    </row>
    <row r="175" spans="1:15" ht="43.2" customHeight="1" thickBot="1" x14ac:dyDescent="0.25">
      <c r="A175" s="46">
        <v>16</v>
      </c>
      <c r="B175" s="478" t="s">
        <v>123</v>
      </c>
      <c r="C175" s="479"/>
      <c r="D175" s="479"/>
      <c r="E175" s="479"/>
      <c r="F175" s="81"/>
      <c r="G175" s="150" t="s">
        <v>109</v>
      </c>
      <c r="H175" s="151"/>
      <c r="I175" s="151"/>
      <c r="J175" s="151"/>
      <c r="K175" s="480" t="s">
        <v>113</v>
      </c>
      <c r="L175" s="139"/>
      <c r="M175" s="481">
        <v>316.87</v>
      </c>
      <c r="N175" s="482"/>
      <c r="O175" s="77"/>
    </row>
    <row r="176" spans="1:15" ht="11.4" customHeight="1" thickBot="1" x14ac:dyDescent="0.25">
      <c r="A176" s="87" t="s">
        <v>38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9"/>
      <c r="M176" s="362">
        <f>SUM(M160:N175)</f>
        <v>14002.440000000004</v>
      </c>
      <c r="N176" s="363"/>
      <c r="O176" s="61"/>
    </row>
    <row r="177" spans="1:15" ht="9.75" customHeight="1" thickBo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72"/>
    </row>
    <row r="178" spans="1:15" ht="11.25" customHeight="1" x14ac:dyDescent="0.2">
      <c r="A178" s="258" t="s">
        <v>100</v>
      </c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60"/>
      <c r="O178" s="60"/>
    </row>
    <row r="179" spans="1:15" ht="11.4" customHeight="1" x14ac:dyDescent="0.2">
      <c r="A179" s="261"/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3"/>
      <c r="O179" s="60"/>
    </row>
    <row r="180" spans="1:15" ht="11.4" customHeight="1" thickBot="1" x14ac:dyDescent="0.25">
      <c r="A180" s="266"/>
      <c r="B180" s="267"/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8"/>
      <c r="O180" s="60"/>
    </row>
    <row r="181" spans="1:15" ht="11.4" customHeight="1" x14ac:dyDescent="0.2">
      <c r="A181" s="162" t="s">
        <v>11</v>
      </c>
      <c r="B181" s="170" t="s">
        <v>34</v>
      </c>
      <c r="C181" s="171"/>
      <c r="D181" s="171"/>
      <c r="E181" s="171"/>
      <c r="F181" s="172"/>
      <c r="G181" s="176" t="s">
        <v>35</v>
      </c>
      <c r="H181" s="177"/>
      <c r="I181" s="177"/>
      <c r="J181" s="178"/>
      <c r="K181" s="158" t="s">
        <v>36</v>
      </c>
      <c r="L181" s="159"/>
      <c r="M181" s="170" t="s">
        <v>37</v>
      </c>
      <c r="N181" s="172"/>
      <c r="O181" s="58"/>
    </row>
    <row r="182" spans="1:15" ht="11.4" customHeight="1" thickBot="1" x14ac:dyDescent="0.25">
      <c r="A182" s="163"/>
      <c r="B182" s="173"/>
      <c r="C182" s="174"/>
      <c r="D182" s="174"/>
      <c r="E182" s="174"/>
      <c r="F182" s="175"/>
      <c r="G182" s="179"/>
      <c r="H182" s="180"/>
      <c r="I182" s="180"/>
      <c r="J182" s="181"/>
      <c r="K182" s="160"/>
      <c r="L182" s="161"/>
      <c r="M182" s="173"/>
      <c r="N182" s="175"/>
      <c r="O182" s="58"/>
    </row>
    <row r="183" spans="1:15" ht="21" customHeight="1" x14ac:dyDescent="0.2">
      <c r="A183" s="31">
        <v>1</v>
      </c>
      <c r="B183" s="165" t="s">
        <v>44</v>
      </c>
      <c r="C183" s="165"/>
      <c r="D183" s="165"/>
      <c r="E183" s="165"/>
      <c r="F183" s="165"/>
      <c r="G183" s="166" t="s">
        <v>27</v>
      </c>
      <c r="H183" s="167"/>
      <c r="I183" s="167"/>
      <c r="J183" s="167"/>
      <c r="K183" s="157">
        <v>44562</v>
      </c>
      <c r="L183" s="157"/>
      <c r="M183" s="331">
        <v>5978.69</v>
      </c>
      <c r="N183" s="332"/>
      <c r="O183" s="59"/>
    </row>
    <row r="184" spans="1:15" ht="22.2" customHeight="1" x14ac:dyDescent="0.2">
      <c r="A184" s="32">
        <f>A183+1</f>
        <v>2</v>
      </c>
      <c r="B184" s="140" t="s">
        <v>88</v>
      </c>
      <c r="C184" s="140"/>
      <c r="D184" s="140"/>
      <c r="E184" s="140"/>
      <c r="F184" s="140"/>
      <c r="G184" s="141" t="s">
        <v>27</v>
      </c>
      <c r="H184" s="142"/>
      <c r="I184" s="142"/>
      <c r="J184" s="142"/>
      <c r="K184" s="145">
        <v>44562</v>
      </c>
      <c r="L184" s="145"/>
      <c r="M184" s="137">
        <v>1148.8800000000001</v>
      </c>
      <c r="N184" s="138"/>
      <c r="O184" s="59"/>
    </row>
    <row r="185" spans="1:15" ht="21" customHeight="1" x14ac:dyDescent="0.2">
      <c r="A185" s="32">
        <f t="shared" ref="A185:A209" si="5">A184+1</f>
        <v>3</v>
      </c>
      <c r="B185" s="140" t="s">
        <v>44</v>
      </c>
      <c r="C185" s="140"/>
      <c r="D185" s="140"/>
      <c r="E185" s="140"/>
      <c r="F185" s="140"/>
      <c r="G185" s="141" t="s">
        <v>27</v>
      </c>
      <c r="H185" s="142"/>
      <c r="I185" s="142"/>
      <c r="J185" s="142"/>
      <c r="K185" s="145">
        <v>44593</v>
      </c>
      <c r="L185" s="145"/>
      <c r="M185" s="137">
        <v>6000</v>
      </c>
      <c r="N185" s="138"/>
      <c r="O185" s="59"/>
    </row>
    <row r="186" spans="1:15" ht="22.2" customHeight="1" x14ac:dyDescent="0.2">
      <c r="A186" s="32">
        <f t="shared" si="5"/>
        <v>4</v>
      </c>
      <c r="B186" s="140" t="s">
        <v>88</v>
      </c>
      <c r="C186" s="140"/>
      <c r="D186" s="140"/>
      <c r="E186" s="140"/>
      <c r="F186" s="140"/>
      <c r="G186" s="141" t="s">
        <v>27</v>
      </c>
      <c r="H186" s="142"/>
      <c r="I186" s="142"/>
      <c r="J186" s="142"/>
      <c r="K186" s="145">
        <v>44593</v>
      </c>
      <c r="L186" s="145"/>
      <c r="M186" s="137">
        <v>1148.8800000000001</v>
      </c>
      <c r="N186" s="138"/>
      <c r="O186" s="59"/>
    </row>
    <row r="187" spans="1:15" ht="21" customHeight="1" x14ac:dyDescent="0.2">
      <c r="A187" s="32">
        <f t="shared" si="5"/>
        <v>5</v>
      </c>
      <c r="B187" s="140" t="s">
        <v>44</v>
      </c>
      <c r="C187" s="140"/>
      <c r="D187" s="140"/>
      <c r="E187" s="140"/>
      <c r="F187" s="140"/>
      <c r="G187" s="141" t="s">
        <v>27</v>
      </c>
      <c r="H187" s="142"/>
      <c r="I187" s="142"/>
      <c r="J187" s="142"/>
      <c r="K187" s="145">
        <v>44621</v>
      </c>
      <c r="L187" s="145"/>
      <c r="M187" s="137">
        <v>6000</v>
      </c>
      <c r="N187" s="138"/>
      <c r="O187" s="59"/>
    </row>
    <row r="188" spans="1:15" ht="22.2" customHeight="1" x14ac:dyDescent="0.2">
      <c r="A188" s="32">
        <f t="shared" si="5"/>
        <v>6</v>
      </c>
      <c r="B188" s="140" t="s">
        <v>88</v>
      </c>
      <c r="C188" s="140"/>
      <c r="D188" s="140"/>
      <c r="E188" s="140"/>
      <c r="F188" s="140"/>
      <c r="G188" s="141" t="s">
        <v>27</v>
      </c>
      <c r="H188" s="142"/>
      <c r="I188" s="142"/>
      <c r="J188" s="142"/>
      <c r="K188" s="145">
        <v>44621</v>
      </c>
      <c r="L188" s="145"/>
      <c r="M188" s="137">
        <v>1148.8800000000001</v>
      </c>
      <c r="N188" s="138"/>
      <c r="O188" s="59"/>
    </row>
    <row r="189" spans="1:15" ht="21" customHeight="1" x14ac:dyDescent="0.2">
      <c r="A189" s="32">
        <f t="shared" si="5"/>
        <v>7</v>
      </c>
      <c r="B189" s="140" t="s">
        <v>44</v>
      </c>
      <c r="C189" s="140"/>
      <c r="D189" s="140"/>
      <c r="E189" s="140"/>
      <c r="F189" s="140"/>
      <c r="G189" s="141" t="s">
        <v>27</v>
      </c>
      <c r="H189" s="142"/>
      <c r="I189" s="142"/>
      <c r="J189" s="142"/>
      <c r="K189" s="145">
        <v>44652</v>
      </c>
      <c r="L189" s="145"/>
      <c r="M189" s="137">
        <v>6000</v>
      </c>
      <c r="N189" s="138"/>
      <c r="O189" s="59"/>
    </row>
    <row r="190" spans="1:15" ht="22.2" customHeight="1" x14ac:dyDescent="0.2">
      <c r="A190" s="32">
        <f t="shared" si="5"/>
        <v>8</v>
      </c>
      <c r="B190" s="140" t="s">
        <v>88</v>
      </c>
      <c r="C190" s="140"/>
      <c r="D190" s="140"/>
      <c r="E190" s="140"/>
      <c r="F190" s="140"/>
      <c r="G190" s="141" t="s">
        <v>27</v>
      </c>
      <c r="H190" s="142"/>
      <c r="I190" s="142"/>
      <c r="J190" s="142"/>
      <c r="K190" s="145">
        <v>44652</v>
      </c>
      <c r="L190" s="145"/>
      <c r="M190" s="137">
        <v>1148.8800000000001</v>
      </c>
      <c r="N190" s="138"/>
      <c r="O190" s="59"/>
    </row>
    <row r="191" spans="1:15" ht="21" customHeight="1" x14ac:dyDescent="0.2">
      <c r="A191" s="32">
        <f t="shared" si="5"/>
        <v>9</v>
      </c>
      <c r="B191" s="140" t="s">
        <v>44</v>
      </c>
      <c r="C191" s="140"/>
      <c r="D191" s="140"/>
      <c r="E191" s="140"/>
      <c r="F191" s="140"/>
      <c r="G191" s="141" t="s">
        <v>27</v>
      </c>
      <c r="H191" s="142"/>
      <c r="I191" s="142"/>
      <c r="J191" s="142"/>
      <c r="K191" s="145">
        <v>44682</v>
      </c>
      <c r="L191" s="145"/>
      <c r="M191" s="137">
        <f>6000-9.47</f>
        <v>5990.53</v>
      </c>
      <c r="N191" s="138"/>
      <c r="O191" s="59"/>
    </row>
    <row r="192" spans="1:15" ht="22.2" customHeight="1" x14ac:dyDescent="0.2">
      <c r="A192" s="32">
        <f t="shared" si="5"/>
        <v>10</v>
      </c>
      <c r="B192" s="140" t="s">
        <v>88</v>
      </c>
      <c r="C192" s="140"/>
      <c r="D192" s="140"/>
      <c r="E192" s="140"/>
      <c r="F192" s="140"/>
      <c r="G192" s="141" t="s">
        <v>27</v>
      </c>
      <c r="H192" s="142"/>
      <c r="I192" s="142"/>
      <c r="J192" s="142"/>
      <c r="K192" s="145">
        <v>44682</v>
      </c>
      <c r="L192" s="145"/>
      <c r="M192" s="137">
        <v>1148.8800000000001</v>
      </c>
      <c r="N192" s="138"/>
      <c r="O192" s="59"/>
    </row>
    <row r="193" spans="1:15" ht="21" customHeight="1" x14ac:dyDescent="0.2">
      <c r="A193" s="32">
        <f t="shared" si="5"/>
        <v>11</v>
      </c>
      <c r="B193" s="140" t="s">
        <v>44</v>
      </c>
      <c r="C193" s="140"/>
      <c r="D193" s="140"/>
      <c r="E193" s="140"/>
      <c r="F193" s="140"/>
      <c r="G193" s="141" t="s">
        <v>27</v>
      </c>
      <c r="H193" s="142"/>
      <c r="I193" s="142"/>
      <c r="J193" s="142"/>
      <c r="K193" s="145">
        <v>44713</v>
      </c>
      <c r="L193" s="145"/>
      <c r="M193" s="137">
        <f>6000-9.39</f>
        <v>5990.61</v>
      </c>
      <c r="N193" s="138"/>
      <c r="O193" s="59"/>
    </row>
    <row r="194" spans="1:15" ht="22.2" customHeight="1" x14ac:dyDescent="0.2">
      <c r="A194" s="32">
        <f t="shared" si="5"/>
        <v>12</v>
      </c>
      <c r="B194" s="140" t="s">
        <v>88</v>
      </c>
      <c r="C194" s="140"/>
      <c r="D194" s="140"/>
      <c r="E194" s="140"/>
      <c r="F194" s="140"/>
      <c r="G194" s="141" t="s">
        <v>27</v>
      </c>
      <c r="H194" s="142"/>
      <c r="I194" s="142"/>
      <c r="J194" s="142"/>
      <c r="K194" s="145">
        <v>44713</v>
      </c>
      <c r="L194" s="145"/>
      <c r="M194" s="137">
        <v>1148.8800000000001</v>
      </c>
      <c r="N194" s="138"/>
      <c r="O194" s="59"/>
    </row>
    <row r="195" spans="1:15" ht="21" customHeight="1" x14ac:dyDescent="0.2">
      <c r="A195" s="32">
        <f t="shared" si="5"/>
        <v>13</v>
      </c>
      <c r="B195" s="140" t="s">
        <v>44</v>
      </c>
      <c r="C195" s="140"/>
      <c r="D195" s="140"/>
      <c r="E195" s="140"/>
      <c r="F195" s="140"/>
      <c r="G195" s="141" t="s">
        <v>27</v>
      </c>
      <c r="H195" s="142"/>
      <c r="I195" s="142"/>
      <c r="J195" s="142"/>
      <c r="K195" s="145">
        <v>44743</v>
      </c>
      <c r="L195" s="145"/>
      <c r="M195" s="137">
        <v>6000</v>
      </c>
      <c r="N195" s="138"/>
      <c r="O195" s="59"/>
    </row>
    <row r="196" spans="1:15" ht="22.2" customHeight="1" x14ac:dyDescent="0.2">
      <c r="A196" s="32">
        <f t="shared" si="5"/>
        <v>14</v>
      </c>
      <c r="B196" s="140" t="s">
        <v>88</v>
      </c>
      <c r="C196" s="140"/>
      <c r="D196" s="140"/>
      <c r="E196" s="140"/>
      <c r="F196" s="140"/>
      <c r="G196" s="141" t="s">
        <v>27</v>
      </c>
      <c r="H196" s="142"/>
      <c r="I196" s="142"/>
      <c r="J196" s="142"/>
      <c r="K196" s="145">
        <v>44743</v>
      </c>
      <c r="L196" s="145"/>
      <c r="M196" s="137">
        <v>1148.8800000000001</v>
      </c>
      <c r="N196" s="138"/>
      <c r="O196" s="59"/>
    </row>
    <row r="197" spans="1:15" ht="21" customHeight="1" x14ac:dyDescent="0.2">
      <c r="A197" s="32">
        <f t="shared" si="5"/>
        <v>15</v>
      </c>
      <c r="B197" s="140" t="s">
        <v>44</v>
      </c>
      <c r="C197" s="140"/>
      <c r="D197" s="140"/>
      <c r="E197" s="140"/>
      <c r="F197" s="140"/>
      <c r="G197" s="141" t="s">
        <v>27</v>
      </c>
      <c r="H197" s="142"/>
      <c r="I197" s="142"/>
      <c r="J197" s="142"/>
      <c r="K197" s="145">
        <v>44774</v>
      </c>
      <c r="L197" s="145"/>
      <c r="M197" s="137">
        <v>6000</v>
      </c>
      <c r="N197" s="138"/>
      <c r="O197" s="59"/>
    </row>
    <row r="198" spans="1:15" ht="22.2" customHeight="1" x14ac:dyDescent="0.2">
      <c r="A198" s="32">
        <f t="shared" si="5"/>
        <v>16</v>
      </c>
      <c r="B198" s="140" t="s">
        <v>88</v>
      </c>
      <c r="C198" s="140"/>
      <c r="D198" s="140"/>
      <c r="E198" s="140"/>
      <c r="F198" s="140"/>
      <c r="G198" s="141" t="s">
        <v>27</v>
      </c>
      <c r="H198" s="142"/>
      <c r="I198" s="142"/>
      <c r="J198" s="142"/>
      <c r="K198" s="145">
        <v>44774</v>
      </c>
      <c r="L198" s="145"/>
      <c r="M198" s="137">
        <v>1148.8800000000001</v>
      </c>
      <c r="N198" s="138"/>
      <c r="O198" s="59"/>
    </row>
    <row r="199" spans="1:15" ht="21" customHeight="1" x14ac:dyDescent="0.2">
      <c r="A199" s="32">
        <f t="shared" si="5"/>
        <v>17</v>
      </c>
      <c r="B199" s="140" t="s">
        <v>44</v>
      </c>
      <c r="C199" s="140"/>
      <c r="D199" s="140"/>
      <c r="E199" s="140"/>
      <c r="F199" s="140"/>
      <c r="G199" s="141" t="s">
        <v>27</v>
      </c>
      <c r="H199" s="142"/>
      <c r="I199" s="142"/>
      <c r="J199" s="142"/>
      <c r="K199" s="145">
        <v>44805</v>
      </c>
      <c r="L199" s="145"/>
      <c r="M199" s="137">
        <f>6000-10.53</f>
        <v>5989.47</v>
      </c>
      <c r="N199" s="138"/>
      <c r="O199" s="59"/>
    </row>
    <row r="200" spans="1:15" ht="22.2" customHeight="1" x14ac:dyDescent="0.2">
      <c r="A200" s="32">
        <f t="shared" si="5"/>
        <v>18</v>
      </c>
      <c r="B200" s="140" t="s">
        <v>88</v>
      </c>
      <c r="C200" s="140"/>
      <c r="D200" s="140"/>
      <c r="E200" s="140"/>
      <c r="F200" s="140"/>
      <c r="G200" s="141" t="s">
        <v>27</v>
      </c>
      <c r="H200" s="142"/>
      <c r="I200" s="142"/>
      <c r="J200" s="142"/>
      <c r="K200" s="145">
        <v>44805</v>
      </c>
      <c r="L200" s="145"/>
      <c r="M200" s="137">
        <v>1148.8800000000001</v>
      </c>
      <c r="N200" s="138"/>
      <c r="O200" s="59"/>
    </row>
    <row r="201" spans="1:15" ht="21" customHeight="1" x14ac:dyDescent="0.2">
      <c r="A201" s="32">
        <f t="shared" si="5"/>
        <v>19</v>
      </c>
      <c r="B201" s="140" t="s">
        <v>44</v>
      </c>
      <c r="C201" s="140"/>
      <c r="D201" s="140"/>
      <c r="E201" s="140"/>
      <c r="F201" s="140"/>
      <c r="G201" s="141" t="s">
        <v>27</v>
      </c>
      <c r="H201" s="142"/>
      <c r="I201" s="142"/>
      <c r="J201" s="142"/>
      <c r="K201" s="145">
        <v>44835</v>
      </c>
      <c r="L201" s="145"/>
      <c r="M201" s="137">
        <v>6000</v>
      </c>
      <c r="N201" s="138"/>
      <c r="O201" s="59"/>
    </row>
    <row r="202" spans="1:15" ht="21" customHeight="1" x14ac:dyDescent="0.2">
      <c r="A202" s="32">
        <f t="shared" si="5"/>
        <v>20</v>
      </c>
      <c r="B202" s="140" t="s">
        <v>85</v>
      </c>
      <c r="C202" s="140"/>
      <c r="D202" s="140"/>
      <c r="E202" s="140"/>
      <c r="F202" s="140"/>
      <c r="G202" s="141" t="s">
        <v>27</v>
      </c>
      <c r="H202" s="142"/>
      <c r="I202" s="142"/>
      <c r="J202" s="142"/>
      <c r="K202" s="145">
        <v>44835</v>
      </c>
      <c r="L202" s="145"/>
      <c r="M202" s="137">
        <v>520</v>
      </c>
      <c r="N202" s="138"/>
      <c r="O202" s="59"/>
    </row>
    <row r="203" spans="1:15" ht="22.2" customHeight="1" x14ac:dyDescent="0.2">
      <c r="A203" s="32">
        <f t="shared" si="5"/>
        <v>21</v>
      </c>
      <c r="B203" s="140" t="s">
        <v>88</v>
      </c>
      <c r="C203" s="140"/>
      <c r="D203" s="140"/>
      <c r="E203" s="140"/>
      <c r="F203" s="140"/>
      <c r="G203" s="141" t="s">
        <v>27</v>
      </c>
      <c r="H203" s="142"/>
      <c r="I203" s="142"/>
      <c r="J203" s="142"/>
      <c r="K203" s="145">
        <v>44835</v>
      </c>
      <c r="L203" s="145"/>
      <c r="M203" s="137">
        <v>1148.8800000000001</v>
      </c>
      <c r="N203" s="138"/>
      <c r="O203" s="59"/>
    </row>
    <row r="204" spans="1:15" ht="21" customHeight="1" x14ac:dyDescent="0.2">
      <c r="A204" s="32">
        <f t="shared" si="5"/>
        <v>22</v>
      </c>
      <c r="B204" s="140" t="s">
        <v>44</v>
      </c>
      <c r="C204" s="140"/>
      <c r="D204" s="140"/>
      <c r="E204" s="140"/>
      <c r="F204" s="140"/>
      <c r="G204" s="141" t="s">
        <v>27</v>
      </c>
      <c r="H204" s="142"/>
      <c r="I204" s="142"/>
      <c r="J204" s="142"/>
      <c r="K204" s="145">
        <v>44866</v>
      </c>
      <c r="L204" s="145"/>
      <c r="M204" s="137">
        <v>6000</v>
      </c>
      <c r="N204" s="138"/>
      <c r="O204" s="59"/>
    </row>
    <row r="205" spans="1:15" ht="22.2" customHeight="1" x14ac:dyDescent="0.2">
      <c r="A205" s="32">
        <f t="shared" si="5"/>
        <v>23</v>
      </c>
      <c r="B205" s="140" t="s">
        <v>88</v>
      </c>
      <c r="C205" s="140"/>
      <c r="D205" s="140"/>
      <c r="E205" s="140"/>
      <c r="F205" s="140"/>
      <c r="G205" s="141" t="s">
        <v>27</v>
      </c>
      <c r="H205" s="142"/>
      <c r="I205" s="142"/>
      <c r="J205" s="142"/>
      <c r="K205" s="145">
        <v>44866</v>
      </c>
      <c r="L205" s="145"/>
      <c r="M205" s="137">
        <v>1148.8800000000001</v>
      </c>
      <c r="N205" s="138"/>
      <c r="O205" s="59"/>
    </row>
    <row r="206" spans="1:15" ht="21" customHeight="1" x14ac:dyDescent="0.2">
      <c r="A206" s="32">
        <f t="shared" si="5"/>
        <v>24</v>
      </c>
      <c r="B206" s="140" t="s">
        <v>78</v>
      </c>
      <c r="C206" s="140"/>
      <c r="D206" s="140"/>
      <c r="E206" s="140"/>
      <c r="F206" s="140"/>
      <c r="G206" s="141" t="s">
        <v>27</v>
      </c>
      <c r="H206" s="142"/>
      <c r="I206" s="142"/>
      <c r="J206" s="142"/>
      <c r="K206" s="145">
        <v>44896</v>
      </c>
      <c r="L206" s="145"/>
      <c r="M206" s="137">
        <v>6200</v>
      </c>
      <c r="N206" s="138"/>
      <c r="O206" s="59"/>
    </row>
    <row r="207" spans="1:15" ht="21" customHeight="1" x14ac:dyDescent="0.2">
      <c r="A207" s="32">
        <f t="shared" si="5"/>
        <v>25</v>
      </c>
      <c r="B207" s="333" t="s">
        <v>44</v>
      </c>
      <c r="C207" s="333"/>
      <c r="D207" s="333"/>
      <c r="E207" s="333"/>
      <c r="F207" s="333"/>
      <c r="G207" s="141" t="s">
        <v>27</v>
      </c>
      <c r="H207" s="142"/>
      <c r="I207" s="142"/>
      <c r="J207" s="142"/>
      <c r="K207" s="145">
        <v>44896</v>
      </c>
      <c r="L207" s="145"/>
      <c r="M207" s="137">
        <f>6000</f>
        <v>6000</v>
      </c>
      <c r="N207" s="138"/>
      <c r="O207" s="59"/>
    </row>
    <row r="208" spans="1:15" ht="21" customHeight="1" x14ac:dyDescent="0.2">
      <c r="A208" s="32">
        <f t="shared" si="5"/>
        <v>26</v>
      </c>
      <c r="B208" s="140" t="s">
        <v>45</v>
      </c>
      <c r="C208" s="140"/>
      <c r="D208" s="140"/>
      <c r="E208" s="140"/>
      <c r="F208" s="140"/>
      <c r="G208" s="141" t="s">
        <v>27</v>
      </c>
      <c r="H208" s="142"/>
      <c r="I208" s="142"/>
      <c r="J208" s="142"/>
      <c r="K208" s="145">
        <v>44897</v>
      </c>
      <c r="L208" s="145"/>
      <c r="M208" s="137">
        <v>360</v>
      </c>
      <c r="N208" s="138"/>
      <c r="O208" s="59"/>
    </row>
    <row r="209" spans="1:16" ht="22.2" customHeight="1" thickBot="1" x14ac:dyDescent="0.25">
      <c r="A209" s="33">
        <f t="shared" si="5"/>
        <v>27</v>
      </c>
      <c r="B209" s="469" t="s">
        <v>88</v>
      </c>
      <c r="C209" s="469"/>
      <c r="D209" s="469"/>
      <c r="E209" s="469"/>
      <c r="F209" s="469"/>
      <c r="G209" s="470" t="s">
        <v>27</v>
      </c>
      <c r="H209" s="471"/>
      <c r="I209" s="471"/>
      <c r="J209" s="471"/>
      <c r="K209" s="472">
        <v>44896</v>
      </c>
      <c r="L209" s="472"/>
      <c r="M209" s="473">
        <v>1148.8800000000001</v>
      </c>
      <c r="N209" s="474"/>
      <c r="O209" s="59"/>
    </row>
    <row r="210" spans="1:16" ht="11.4" customHeight="1" thickBot="1" x14ac:dyDescent="0.25">
      <c r="A210" s="87" t="s">
        <v>38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9"/>
      <c r="M210" s="153">
        <f>SUM(M183:N209)</f>
        <v>92815.860000000015</v>
      </c>
      <c r="N210" s="154"/>
      <c r="O210" s="61"/>
    </row>
    <row r="211" spans="1:16" ht="12" customHeight="1" thickBo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72"/>
    </row>
    <row r="212" spans="1:16" ht="11.4" customHeight="1" x14ac:dyDescent="0.2">
      <c r="A212" s="258" t="s">
        <v>124</v>
      </c>
      <c r="B212" s="259"/>
      <c r="C212" s="259"/>
      <c r="D212" s="259"/>
      <c r="E212" s="259"/>
      <c r="F212" s="259"/>
      <c r="G212" s="259"/>
      <c r="H212" s="259"/>
      <c r="I212" s="259"/>
      <c r="J212" s="259"/>
      <c r="K212" s="259"/>
      <c r="L212" s="259"/>
      <c r="M212" s="259"/>
      <c r="N212" s="260"/>
      <c r="O212" s="60"/>
    </row>
    <row r="213" spans="1:16" ht="11.4" customHeight="1" x14ac:dyDescent="0.2">
      <c r="A213" s="261"/>
      <c r="B213" s="262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3"/>
      <c r="O213" s="60"/>
    </row>
    <row r="214" spans="1:16" ht="11.4" customHeight="1" thickBot="1" x14ac:dyDescent="0.25">
      <c r="A214" s="266"/>
      <c r="B214" s="267"/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8"/>
      <c r="O214" s="60"/>
    </row>
    <row r="215" spans="1:16" ht="11.4" customHeight="1" x14ac:dyDescent="0.2">
      <c r="A215" s="418" t="s">
        <v>11</v>
      </c>
      <c r="B215" s="403" t="s">
        <v>34</v>
      </c>
      <c r="C215" s="404"/>
      <c r="D215" s="404"/>
      <c r="E215" s="404"/>
      <c r="F215" s="337"/>
      <c r="G215" s="403" t="s">
        <v>35</v>
      </c>
      <c r="H215" s="404"/>
      <c r="I215" s="404"/>
      <c r="J215" s="337"/>
      <c r="K215" s="403" t="s">
        <v>36</v>
      </c>
      <c r="L215" s="337"/>
      <c r="M215" s="336" t="s">
        <v>37</v>
      </c>
      <c r="N215" s="337"/>
      <c r="O215" s="58"/>
    </row>
    <row r="216" spans="1:16" ht="11.4" customHeight="1" thickBot="1" x14ac:dyDescent="0.25">
      <c r="A216" s="419"/>
      <c r="B216" s="405"/>
      <c r="C216" s="406"/>
      <c r="D216" s="406"/>
      <c r="E216" s="406"/>
      <c r="F216" s="339"/>
      <c r="G216" s="405"/>
      <c r="H216" s="406"/>
      <c r="I216" s="406"/>
      <c r="J216" s="339"/>
      <c r="K216" s="405"/>
      <c r="L216" s="339"/>
      <c r="M216" s="338"/>
      <c r="N216" s="339"/>
      <c r="O216" s="58"/>
    </row>
    <row r="217" spans="1:16" ht="24" customHeight="1" x14ac:dyDescent="0.2">
      <c r="A217" s="18">
        <v>1</v>
      </c>
      <c r="B217" s="182" t="s">
        <v>46</v>
      </c>
      <c r="C217" s="182"/>
      <c r="D217" s="182"/>
      <c r="E217" s="182"/>
      <c r="F217" s="182"/>
      <c r="G217" s="334" t="s">
        <v>47</v>
      </c>
      <c r="H217" s="334"/>
      <c r="I217" s="334"/>
      <c r="J217" s="334"/>
      <c r="K217" s="335">
        <v>44562</v>
      </c>
      <c r="L217" s="335"/>
      <c r="M217" s="143">
        <v>632.53</v>
      </c>
      <c r="N217" s="144"/>
      <c r="O217" s="59"/>
    </row>
    <row r="218" spans="1:16" ht="24" customHeight="1" x14ac:dyDescent="0.2">
      <c r="A218" s="17">
        <v>2</v>
      </c>
      <c r="B218" s="140" t="s">
        <v>64</v>
      </c>
      <c r="C218" s="140"/>
      <c r="D218" s="140"/>
      <c r="E218" s="140"/>
      <c r="F218" s="140"/>
      <c r="G218" s="168" t="s">
        <v>47</v>
      </c>
      <c r="H218" s="168"/>
      <c r="I218" s="168"/>
      <c r="J218" s="168"/>
      <c r="K218" s="139">
        <v>44563</v>
      </c>
      <c r="L218" s="139"/>
      <c r="M218" s="135">
        <v>5266.63</v>
      </c>
      <c r="N218" s="138"/>
      <c r="O218" s="59"/>
    </row>
    <row r="219" spans="1:16" ht="24" customHeight="1" x14ac:dyDescent="0.2">
      <c r="A219" s="17">
        <v>3</v>
      </c>
      <c r="B219" s="140" t="s">
        <v>62</v>
      </c>
      <c r="C219" s="140"/>
      <c r="D219" s="140"/>
      <c r="E219" s="140"/>
      <c r="F219" s="140"/>
      <c r="G219" s="168" t="s">
        <v>47</v>
      </c>
      <c r="H219" s="168"/>
      <c r="I219" s="168"/>
      <c r="J219" s="168"/>
      <c r="K219" s="139">
        <v>44564</v>
      </c>
      <c r="L219" s="139"/>
      <c r="M219" s="135">
        <v>953.25</v>
      </c>
      <c r="N219" s="138"/>
      <c r="O219" s="59"/>
    </row>
    <row r="220" spans="1:16" ht="118.8" customHeight="1" x14ac:dyDescent="0.2">
      <c r="A220" s="17">
        <v>4</v>
      </c>
      <c r="B220" s="183" t="s">
        <v>128</v>
      </c>
      <c r="C220" s="184"/>
      <c r="D220" s="184"/>
      <c r="E220" s="184"/>
      <c r="F220" s="185"/>
      <c r="G220" s="169" t="s">
        <v>47</v>
      </c>
      <c r="H220" s="169"/>
      <c r="I220" s="169"/>
      <c r="J220" s="169"/>
      <c r="K220" s="139">
        <v>44565</v>
      </c>
      <c r="L220" s="139"/>
      <c r="M220" s="135">
        <f>23704.03-M217-M218-M219</f>
        <v>16851.62</v>
      </c>
      <c r="N220" s="138"/>
      <c r="O220" s="59"/>
      <c r="P220" s="26"/>
    </row>
    <row r="221" spans="1:16" ht="21.75" customHeight="1" x14ac:dyDescent="0.2">
      <c r="A221" s="17">
        <v>5</v>
      </c>
      <c r="B221" s="164" t="s">
        <v>46</v>
      </c>
      <c r="C221" s="164"/>
      <c r="D221" s="164"/>
      <c r="E221" s="164"/>
      <c r="F221" s="164"/>
      <c r="G221" s="169" t="s">
        <v>47</v>
      </c>
      <c r="H221" s="169"/>
      <c r="I221" s="169"/>
      <c r="J221" s="169"/>
      <c r="K221" s="139">
        <v>44593</v>
      </c>
      <c r="L221" s="139"/>
      <c r="M221" s="137">
        <v>824.49</v>
      </c>
      <c r="N221" s="138"/>
      <c r="O221" s="59"/>
    </row>
    <row r="222" spans="1:16" ht="22.5" customHeight="1" x14ac:dyDescent="0.2">
      <c r="A222" s="17">
        <v>6</v>
      </c>
      <c r="B222" s="140" t="s">
        <v>64</v>
      </c>
      <c r="C222" s="140"/>
      <c r="D222" s="140"/>
      <c r="E222" s="140"/>
      <c r="F222" s="140"/>
      <c r="G222" s="168" t="s">
        <v>47</v>
      </c>
      <c r="H222" s="168"/>
      <c r="I222" s="168"/>
      <c r="J222" s="168"/>
      <c r="K222" s="139">
        <v>44594</v>
      </c>
      <c r="L222" s="139"/>
      <c r="M222" s="137">
        <v>5266.62</v>
      </c>
      <c r="N222" s="138"/>
      <c r="O222" s="59"/>
    </row>
    <row r="223" spans="1:16" ht="22.5" customHeight="1" x14ac:dyDescent="0.2">
      <c r="A223" s="17">
        <v>7</v>
      </c>
      <c r="B223" s="140" t="s">
        <v>62</v>
      </c>
      <c r="C223" s="140"/>
      <c r="D223" s="140"/>
      <c r="E223" s="140"/>
      <c r="F223" s="140"/>
      <c r="G223" s="168" t="s">
        <v>47</v>
      </c>
      <c r="H223" s="168"/>
      <c r="I223" s="168"/>
      <c r="J223" s="168"/>
      <c r="K223" s="139">
        <v>44595</v>
      </c>
      <c r="L223" s="139"/>
      <c r="M223" s="135">
        <v>953.25</v>
      </c>
      <c r="N223" s="138"/>
      <c r="O223" s="59"/>
    </row>
    <row r="224" spans="1:16" ht="115.8" customHeight="1" x14ac:dyDescent="0.2">
      <c r="A224" s="17">
        <v>8</v>
      </c>
      <c r="B224" s="183" t="s">
        <v>128</v>
      </c>
      <c r="C224" s="184"/>
      <c r="D224" s="184"/>
      <c r="E224" s="184"/>
      <c r="F224" s="185"/>
      <c r="G224" s="169" t="s">
        <v>47</v>
      </c>
      <c r="H224" s="169"/>
      <c r="I224" s="169"/>
      <c r="J224" s="169"/>
      <c r="K224" s="139">
        <v>44596</v>
      </c>
      <c r="L224" s="139"/>
      <c r="M224" s="135">
        <f>23704.03-M221-M222-M223</f>
        <v>16659.669999999998</v>
      </c>
      <c r="N224" s="138"/>
      <c r="O224" s="59"/>
    </row>
    <row r="225" spans="1:15" ht="21" customHeight="1" x14ac:dyDescent="0.2">
      <c r="A225" s="17">
        <v>9</v>
      </c>
      <c r="B225" s="164" t="s">
        <v>46</v>
      </c>
      <c r="C225" s="164"/>
      <c r="D225" s="164"/>
      <c r="E225" s="164"/>
      <c r="F225" s="164"/>
      <c r="G225" s="169" t="s">
        <v>47</v>
      </c>
      <c r="H225" s="169"/>
      <c r="I225" s="169"/>
      <c r="J225" s="169"/>
      <c r="K225" s="139">
        <v>44621</v>
      </c>
      <c r="L225" s="139"/>
      <c r="M225" s="137">
        <v>822.65</v>
      </c>
      <c r="N225" s="138"/>
      <c r="O225" s="59"/>
    </row>
    <row r="226" spans="1:15" ht="21" customHeight="1" x14ac:dyDescent="0.2">
      <c r="A226" s="17">
        <v>10</v>
      </c>
      <c r="B226" s="140" t="s">
        <v>64</v>
      </c>
      <c r="C226" s="140"/>
      <c r="D226" s="140"/>
      <c r="E226" s="140"/>
      <c r="F226" s="140"/>
      <c r="G226" s="168" t="s">
        <v>47</v>
      </c>
      <c r="H226" s="168"/>
      <c r="I226" s="168"/>
      <c r="J226" s="168"/>
      <c r="K226" s="139">
        <v>44622</v>
      </c>
      <c r="L226" s="139"/>
      <c r="M226" s="137">
        <v>1910</v>
      </c>
      <c r="N226" s="138"/>
      <c r="O226" s="59"/>
    </row>
    <row r="227" spans="1:15" ht="21" customHeight="1" x14ac:dyDescent="0.2">
      <c r="A227" s="17">
        <v>11</v>
      </c>
      <c r="B227" s="140" t="s">
        <v>62</v>
      </c>
      <c r="C227" s="140"/>
      <c r="D227" s="140"/>
      <c r="E227" s="140"/>
      <c r="F227" s="140"/>
      <c r="G227" s="168" t="s">
        <v>47</v>
      </c>
      <c r="H227" s="168"/>
      <c r="I227" s="168"/>
      <c r="J227" s="168"/>
      <c r="K227" s="139">
        <v>44623</v>
      </c>
      <c r="L227" s="139"/>
      <c r="M227" s="135">
        <v>953.25</v>
      </c>
      <c r="N227" s="138"/>
      <c r="O227" s="59"/>
    </row>
    <row r="228" spans="1:15" ht="114" customHeight="1" x14ac:dyDescent="0.2">
      <c r="A228" s="17">
        <v>12</v>
      </c>
      <c r="B228" s="183" t="s">
        <v>128</v>
      </c>
      <c r="C228" s="184"/>
      <c r="D228" s="184"/>
      <c r="E228" s="184"/>
      <c r="F228" s="185"/>
      <c r="G228" s="169" t="s">
        <v>47</v>
      </c>
      <c r="H228" s="169"/>
      <c r="I228" s="169"/>
      <c r="J228" s="169"/>
      <c r="K228" s="139">
        <v>44624</v>
      </c>
      <c r="L228" s="139"/>
      <c r="M228" s="135">
        <f>23704.03-M225-M226-M227</f>
        <v>20018.129999999997</v>
      </c>
      <c r="N228" s="138"/>
      <c r="O228" s="59"/>
    </row>
    <row r="229" spans="1:15" ht="24" customHeight="1" x14ac:dyDescent="0.2">
      <c r="A229" s="17">
        <v>13</v>
      </c>
      <c r="B229" s="164" t="s">
        <v>46</v>
      </c>
      <c r="C229" s="164"/>
      <c r="D229" s="164"/>
      <c r="E229" s="164"/>
      <c r="F229" s="164"/>
      <c r="G229" s="169" t="s">
        <v>47</v>
      </c>
      <c r="H229" s="169"/>
      <c r="I229" s="169"/>
      <c r="J229" s="169"/>
      <c r="K229" s="139">
        <v>44652</v>
      </c>
      <c r="L229" s="139"/>
      <c r="M229" s="137">
        <v>1273.19</v>
      </c>
      <c r="N229" s="138"/>
      <c r="O229" s="59"/>
    </row>
    <row r="230" spans="1:15" ht="24" customHeight="1" x14ac:dyDescent="0.2">
      <c r="A230" s="17">
        <v>14</v>
      </c>
      <c r="B230" s="140" t="s">
        <v>64</v>
      </c>
      <c r="C230" s="140"/>
      <c r="D230" s="140"/>
      <c r="E230" s="140"/>
      <c r="F230" s="140"/>
      <c r="G230" s="168" t="s">
        <v>47</v>
      </c>
      <c r="H230" s="168"/>
      <c r="I230" s="168"/>
      <c r="J230" s="168"/>
      <c r="K230" s="139">
        <v>44653</v>
      </c>
      <c r="L230" s="139"/>
      <c r="M230" s="137">
        <v>1910</v>
      </c>
      <c r="N230" s="138"/>
      <c r="O230" s="59"/>
    </row>
    <row r="231" spans="1:15" ht="24" customHeight="1" x14ac:dyDescent="0.2">
      <c r="A231" s="17">
        <v>15</v>
      </c>
      <c r="B231" s="140" t="s">
        <v>62</v>
      </c>
      <c r="C231" s="140"/>
      <c r="D231" s="140"/>
      <c r="E231" s="140"/>
      <c r="F231" s="140"/>
      <c r="G231" s="168" t="s">
        <v>47</v>
      </c>
      <c r="H231" s="168"/>
      <c r="I231" s="168"/>
      <c r="J231" s="168"/>
      <c r="K231" s="139">
        <v>44654</v>
      </c>
      <c r="L231" s="139"/>
      <c r="M231" s="135">
        <v>953.25</v>
      </c>
      <c r="N231" s="138"/>
      <c r="O231" s="59"/>
    </row>
    <row r="232" spans="1:15" ht="114.6" customHeight="1" x14ac:dyDescent="0.2">
      <c r="A232" s="17">
        <v>16</v>
      </c>
      <c r="B232" s="183" t="s">
        <v>128</v>
      </c>
      <c r="C232" s="184"/>
      <c r="D232" s="184"/>
      <c r="E232" s="184"/>
      <c r="F232" s="185"/>
      <c r="G232" s="169" t="s">
        <v>47</v>
      </c>
      <c r="H232" s="169"/>
      <c r="I232" s="169"/>
      <c r="J232" s="169"/>
      <c r="K232" s="139">
        <v>44655</v>
      </c>
      <c r="L232" s="139"/>
      <c r="M232" s="135">
        <f>23704.03-M229-M230-M231</f>
        <v>19567.59</v>
      </c>
      <c r="N232" s="138"/>
      <c r="O232" s="59"/>
    </row>
    <row r="233" spans="1:15" ht="21.75" customHeight="1" x14ac:dyDescent="0.2">
      <c r="A233" s="17">
        <v>17</v>
      </c>
      <c r="B233" s="164" t="s">
        <v>46</v>
      </c>
      <c r="C233" s="164"/>
      <c r="D233" s="164"/>
      <c r="E233" s="164"/>
      <c r="F233" s="164"/>
      <c r="G233" s="169" t="s">
        <v>47</v>
      </c>
      <c r="H233" s="169"/>
      <c r="I233" s="169"/>
      <c r="J233" s="169"/>
      <c r="K233" s="139">
        <v>44682</v>
      </c>
      <c r="L233" s="139"/>
      <c r="M233" s="137">
        <v>775.85</v>
      </c>
      <c r="N233" s="138"/>
      <c r="O233" s="59"/>
    </row>
    <row r="234" spans="1:15" ht="21.75" customHeight="1" x14ac:dyDescent="0.2">
      <c r="A234" s="17">
        <v>18</v>
      </c>
      <c r="B234" s="140" t="s">
        <v>64</v>
      </c>
      <c r="C234" s="140"/>
      <c r="D234" s="140"/>
      <c r="E234" s="140"/>
      <c r="F234" s="140"/>
      <c r="G234" s="168" t="s">
        <v>47</v>
      </c>
      <c r="H234" s="168"/>
      <c r="I234" s="168"/>
      <c r="J234" s="168"/>
      <c r="K234" s="139">
        <v>44683</v>
      </c>
      <c r="L234" s="139"/>
      <c r="M234" s="137">
        <v>1910</v>
      </c>
      <c r="N234" s="138"/>
      <c r="O234" s="59"/>
    </row>
    <row r="235" spans="1:15" ht="21.75" customHeight="1" x14ac:dyDescent="0.2">
      <c r="A235" s="17">
        <v>19</v>
      </c>
      <c r="B235" s="140" t="s">
        <v>62</v>
      </c>
      <c r="C235" s="140"/>
      <c r="D235" s="140"/>
      <c r="E235" s="140"/>
      <c r="F235" s="140"/>
      <c r="G235" s="168" t="s">
        <v>47</v>
      </c>
      <c r="H235" s="168"/>
      <c r="I235" s="168"/>
      <c r="J235" s="168"/>
      <c r="K235" s="139">
        <v>44684</v>
      </c>
      <c r="L235" s="139"/>
      <c r="M235" s="135">
        <v>953.25</v>
      </c>
      <c r="N235" s="138"/>
      <c r="O235" s="59"/>
    </row>
    <row r="236" spans="1:15" ht="118.2" customHeight="1" x14ac:dyDescent="0.2">
      <c r="A236" s="17">
        <v>20</v>
      </c>
      <c r="B236" s="183" t="s">
        <v>128</v>
      </c>
      <c r="C236" s="184"/>
      <c r="D236" s="184"/>
      <c r="E236" s="184"/>
      <c r="F236" s="185"/>
      <c r="G236" s="169" t="s">
        <v>47</v>
      </c>
      <c r="H236" s="169"/>
      <c r="I236" s="169"/>
      <c r="J236" s="169"/>
      <c r="K236" s="139">
        <v>44685</v>
      </c>
      <c r="L236" s="139"/>
      <c r="M236" s="135">
        <f>23704.03-M233-M234-M235</f>
        <v>20064.93</v>
      </c>
      <c r="N236" s="138"/>
      <c r="O236" s="59"/>
    </row>
    <row r="237" spans="1:15" ht="23.25" customHeight="1" x14ac:dyDescent="0.2">
      <c r="A237" s="17">
        <v>21</v>
      </c>
      <c r="B237" s="164" t="s">
        <v>46</v>
      </c>
      <c r="C237" s="164"/>
      <c r="D237" s="164"/>
      <c r="E237" s="164"/>
      <c r="F237" s="164"/>
      <c r="G237" s="169" t="s">
        <v>47</v>
      </c>
      <c r="H237" s="169"/>
      <c r="I237" s="169"/>
      <c r="J237" s="169"/>
      <c r="K237" s="139">
        <v>44713</v>
      </c>
      <c r="L237" s="139"/>
      <c r="M237" s="137">
        <v>1299.76</v>
      </c>
      <c r="N237" s="138"/>
      <c r="O237" s="59"/>
    </row>
    <row r="238" spans="1:15" ht="23.25" customHeight="1" x14ac:dyDescent="0.2">
      <c r="A238" s="17">
        <v>22</v>
      </c>
      <c r="B238" s="140" t="s">
        <v>64</v>
      </c>
      <c r="C238" s="140"/>
      <c r="D238" s="140"/>
      <c r="E238" s="140"/>
      <c r="F238" s="140"/>
      <c r="G238" s="168" t="s">
        <v>47</v>
      </c>
      <c r="H238" s="168"/>
      <c r="I238" s="168"/>
      <c r="J238" s="168"/>
      <c r="K238" s="139">
        <v>44714</v>
      </c>
      <c r="L238" s="139"/>
      <c r="M238" s="137">
        <v>1910</v>
      </c>
      <c r="N238" s="138"/>
      <c r="O238" s="59"/>
    </row>
    <row r="239" spans="1:15" ht="23.25" customHeight="1" x14ac:dyDescent="0.2">
      <c r="A239" s="17">
        <v>23</v>
      </c>
      <c r="B239" s="140" t="s">
        <v>62</v>
      </c>
      <c r="C239" s="140"/>
      <c r="D239" s="140"/>
      <c r="E239" s="140"/>
      <c r="F239" s="140"/>
      <c r="G239" s="168" t="s">
        <v>47</v>
      </c>
      <c r="H239" s="168"/>
      <c r="I239" s="168"/>
      <c r="J239" s="168"/>
      <c r="K239" s="139">
        <v>44715</v>
      </c>
      <c r="L239" s="139"/>
      <c r="M239" s="135">
        <v>953.25</v>
      </c>
      <c r="N239" s="138"/>
      <c r="O239" s="59"/>
    </row>
    <row r="240" spans="1:15" ht="115.8" customHeight="1" x14ac:dyDescent="0.2">
      <c r="A240" s="17">
        <v>24</v>
      </c>
      <c r="B240" s="183" t="s">
        <v>128</v>
      </c>
      <c r="C240" s="184"/>
      <c r="D240" s="184"/>
      <c r="E240" s="184"/>
      <c r="F240" s="185"/>
      <c r="G240" s="169" t="s">
        <v>47</v>
      </c>
      <c r="H240" s="169"/>
      <c r="I240" s="169"/>
      <c r="J240" s="169"/>
      <c r="K240" s="139">
        <v>44716</v>
      </c>
      <c r="L240" s="139"/>
      <c r="M240" s="135">
        <f>23704.03-M237-M238-M239</f>
        <v>19541.02</v>
      </c>
      <c r="N240" s="138"/>
      <c r="O240" s="59"/>
    </row>
    <row r="241" spans="1:15" ht="21.75" customHeight="1" x14ac:dyDescent="0.2">
      <c r="A241" s="17">
        <v>25</v>
      </c>
      <c r="B241" s="164" t="s">
        <v>46</v>
      </c>
      <c r="C241" s="164"/>
      <c r="D241" s="164"/>
      <c r="E241" s="164"/>
      <c r="F241" s="164"/>
      <c r="G241" s="169" t="s">
        <v>47</v>
      </c>
      <c r="H241" s="169"/>
      <c r="I241" s="169"/>
      <c r="J241" s="169"/>
      <c r="K241" s="139">
        <v>44743</v>
      </c>
      <c r="L241" s="139"/>
      <c r="M241" s="137">
        <v>1154.07</v>
      </c>
      <c r="N241" s="138"/>
      <c r="O241" s="59"/>
    </row>
    <row r="242" spans="1:15" ht="21.75" customHeight="1" x14ac:dyDescent="0.2">
      <c r="A242" s="17">
        <v>26</v>
      </c>
      <c r="B242" s="140" t="s">
        <v>64</v>
      </c>
      <c r="C242" s="140"/>
      <c r="D242" s="140"/>
      <c r="E242" s="140"/>
      <c r="F242" s="140"/>
      <c r="G242" s="168" t="s">
        <v>47</v>
      </c>
      <c r="H242" s="168"/>
      <c r="I242" s="168"/>
      <c r="J242" s="168"/>
      <c r="K242" s="139">
        <v>44744</v>
      </c>
      <c r="L242" s="139"/>
      <c r="M242" s="137">
        <v>2025</v>
      </c>
      <c r="N242" s="138"/>
      <c r="O242" s="59"/>
    </row>
    <row r="243" spans="1:15" ht="21.75" customHeight="1" x14ac:dyDescent="0.2">
      <c r="A243" s="17">
        <v>27</v>
      </c>
      <c r="B243" s="140" t="s">
        <v>62</v>
      </c>
      <c r="C243" s="140"/>
      <c r="D243" s="140"/>
      <c r="E243" s="140"/>
      <c r="F243" s="140"/>
      <c r="G243" s="168" t="s">
        <v>47</v>
      </c>
      <c r="H243" s="168"/>
      <c r="I243" s="168"/>
      <c r="J243" s="168"/>
      <c r="K243" s="139">
        <v>44745</v>
      </c>
      <c r="L243" s="139"/>
      <c r="M243" s="135">
        <v>953.25</v>
      </c>
      <c r="N243" s="138"/>
      <c r="O243" s="59"/>
    </row>
    <row r="244" spans="1:15" ht="116.4" customHeight="1" x14ac:dyDescent="0.2">
      <c r="A244" s="17">
        <v>28</v>
      </c>
      <c r="B244" s="183" t="s">
        <v>128</v>
      </c>
      <c r="C244" s="184"/>
      <c r="D244" s="184"/>
      <c r="E244" s="184"/>
      <c r="F244" s="185"/>
      <c r="G244" s="169" t="s">
        <v>47</v>
      </c>
      <c r="H244" s="169"/>
      <c r="I244" s="169"/>
      <c r="J244" s="169"/>
      <c r="K244" s="139">
        <v>44746</v>
      </c>
      <c r="L244" s="139"/>
      <c r="M244" s="135">
        <f>23704.03-M241-M242-M243</f>
        <v>19571.71</v>
      </c>
      <c r="N244" s="138"/>
      <c r="O244" s="59"/>
    </row>
    <row r="245" spans="1:15" ht="23.25" customHeight="1" x14ac:dyDescent="0.2">
      <c r="A245" s="17">
        <v>29</v>
      </c>
      <c r="B245" s="164" t="s">
        <v>46</v>
      </c>
      <c r="C245" s="164"/>
      <c r="D245" s="164"/>
      <c r="E245" s="164"/>
      <c r="F245" s="164"/>
      <c r="G245" s="169" t="s">
        <v>47</v>
      </c>
      <c r="H245" s="169"/>
      <c r="I245" s="169"/>
      <c r="J245" s="169"/>
      <c r="K245" s="139">
        <v>44774</v>
      </c>
      <c r="L245" s="139"/>
      <c r="M245" s="137">
        <v>841.66</v>
      </c>
      <c r="N245" s="138"/>
      <c r="O245" s="59"/>
    </row>
    <row r="246" spans="1:15" ht="23.25" customHeight="1" x14ac:dyDescent="0.2">
      <c r="A246" s="17">
        <v>30</v>
      </c>
      <c r="B246" s="140" t="s">
        <v>64</v>
      </c>
      <c r="C246" s="140"/>
      <c r="D246" s="140"/>
      <c r="E246" s="140"/>
      <c r="F246" s="140"/>
      <c r="G246" s="168" t="s">
        <v>47</v>
      </c>
      <c r="H246" s="168"/>
      <c r="I246" s="168"/>
      <c r="J246" s="168"/>
      <c r="K246" s="139">
        <v>44775</v>
      </c>
      <c r="L246" s="139"/>
      <c r="M246" s="137">
        <v>2025</v>
      </c>
      <c r="N246" s="138"/>
      <c r="O246" s="59"/>
    </row>
    <row r="247" spans="1:15" ht="23.25" customHeight="1" x14ac:dyDescent="0.2">
      <c r="A247" s="17">
        <v>31</v>
      </c>
      <c r="B247" s="140" t="s">
        <v>62</v>
      </c>
      <c r="C247" s="140"/>
      <c r="D247" s="140"/>
      <c r="E247" s="140"/>
      <c r="F247" s="140"/>
      <c r="G247" s="168" t="s">
        <v>47</v>
      </c>
      <c r="H247" s="168"/>
      <c r="I247" s="168"/>
      <c r="J247" s="168"/>
      <c r="K247" s="139">
        <v>44776</v>
      </c>
      <c r="L247" s="139"/>
      <c r="M247" s="135">
        <v>953.25</v>
      </c>
      <c r="N247" s="136"/>
      <c r="O247" s="37"/>
    </row>
    <row r="248" spans="1:15" s="48" customFormat="1" ht="115.2" customHeight="1" x14ac:dyDescent="0.2">
      <c r="A248" s="17">
        <v>32</v>
      </c>
      <c r="B248" s="183" t="s">
        <v>128</v>
      </c>
      <c r="C248" s="184"/>
      <c r="D248" s="184"/>
      <c r="E248" s="184"/>
      <c r="F248" s="185"/>
      <c r="G248" s="420" t="s">
        <v>47</v>
      </c>
      <c r="H248" s="421"/>
      <c r="I248" s="421"/>
      <c r="J248" s="422"/>
      <c r="K248" s="139">
        <v>44777</v>
      </c>
      <c r="L248" s="139"/>
      <c r="M248" s="135">
        <f>23704.03-M245-M246-M247</f>
        <v>19884.12</v>
      </c>
      <c r="N248" s="138"/>
      <c r="O248" s="67"/>
    </row>
    <row r="249" spans="1:15" ht="24" customHeight="1" x14ac:dyDescent="0.2">
      <c r="A249" s="17">
        <v>33</v>
      </c>
      <c r="B249" s="164" t="s">
        <v>46</v>
      </c>
      <c r="C249" s="164"/>
      <c r="D249" s="164"/>
      <c r="E249" s="164"/>
      <c r="F249" s="164"/>
      <c r="G249" s="169" t="s">
        <v>47</v>
      </c>
      <c r="H249" s="169"/>
      <c r="I249" s="169"/>
      <c r="J249" s="169"/>
      <c r="K249" s="139">
        <v>44805</v>
      </c>
      <c r="L249" s="139"/>
      <c r="M249" s="137">
        <v>898.31</v>
      </c>
      <c r="N249" s="138"/>
      <c r="O249" s="59"/>
    </row>
    <row r="250" spans="1:15" ht="24" customHeight="1" x14ac:dyDescent="0.2">
      <c r="A250" s="17">
        <v>34</v>
      </c>
      <c r="B250" s="140" t="s">
        <v>64</v>
      </c>
      <c r="C250" s="140"/>
      <c r="D250" s="140"/>
      <c r="E250" s="140"/>
      <c r="F250" s="140"/>
      <c r="G250" s="168" t="s">
        <v>47</v>
      </c>
      <c r="H250" s="168"/>
      <c r="I250" s="168"/>
      <c r="J250" s="168"/>
      <c r="K250" s="139">
        <v>44806</v>
      </c>
      <c r="L250" s="139"/>
      <c r="M250" s="137">
        <v>2025</v>
      </c>
      <c r="N250" s="138"/>
      <c r="O250" s="59"/>
    </row>
    <row r="251" spans="1:15" ht="24" customHeight="1" x14ac:dyDescent="0.2">
      <c r="A251" s="17">
        <v>35</v>
      </c>
      <c r="B251" s="140" t="s">
        <v>62</v>
      </c>
      <c r="C251" s="140"/>
      <c r="D251" s="140"/>
      <c r="E251" s="140"/>
      <c r="F251" s="140"/>
      <c r="G251" s="168" t="s">
        <v>47</v>
      </c>
      <c r="H251" s="168"/>
      <c r="I251" s="168"/>
      <c r="J251" s="168"/>
      <c r="K251" s="139">
        <v>44807</v>
      </c>
      <c r="L251" s="139"/>
      <c r="M251" s="135">
        <v>953.25</v>
      </c>
      <c r="N251" s="136"/>
      <c r="O251" s="37"/>
    </row>
    <row r="252" spans="1:15" ht="114" customHeight="1" x14ac:dyDescent="0.2">
      <c r="A252" s="17">
        <v>36</v>
      </c>
      <c r="B252" s="183" t="s">
        <v>128</v>
      </c>
      <c r="C252" s="184"/>
      <c r="D252" s="184"/>
      <c r="E252" s="184"/>
      <c r="F252" s="185"/>
      <c r="G252" s="169" t="s">
        <v>47</v>
      </c>
      <c r="H252" s="169"/>
      <c r="I252" s="169"/>
      <c r="J252" s="169"/>
      <c r="K252" s="139">
        <v>44808</v>
      </c>
      <c r="L252" s="139"/>
      <c r="M252" s="135">
        <f>23704.03-M249-M250-M251</f>
        <v>19827.469999999998</v>
      </c>
      <c r="N252" s="138"/>
      <c r="O252" s="59"/>
    </row>
    <row r="253" spans="1:15" ht="24" customHeight="1" x14ac:dyDescent="0.2">
      <c r="A253" s="17">
        <v>37</v>
      </c>
      <c r="B253" s="164" t="s">
        <v>46</v>
      </c>
      <c r="C253" s="164"/>
      <c r="D253" s="164"/>
      <c r="E253" s="164"/>
      <c r="F253" s="164"/>
      <c r="G253" s="169" t="s">
        <v>47</v>
      </c>
      <c r="H253" s="169"/>
      <c r="I253" s="169"/>
      <c r="J253" s="169"/>
      <c r="K253" s="139">
        <v>44835</v>
      </c>
      <c r="L253" s="139"/>
      <c r="M253" s="137">
        <v>988.08</v>
      </c>
      <c r="N253" s="138"/>
      <c r="O253" s="59"/>
    </row>
    <row r="254" spans="1:15" ht="24" customHeight="1" x14ac:dyDescent="0.2">
      <c r="A254" s="17">
        <v>38</v>
      </c>
      <c r="B254" s="140" t="s">
        <v>64</v>
      </c>
      <c r="C254" s="140"/>
      <c r="D254" s="140"/>
      <c r="E254" s="140"/>
      <c r="F254" s="140"/>
      <c r="G254" s="168" t="s">
        <v>47</v>
      </c>
      <c r="H254" s="168"/>
      <c r="I254" s="168"/>
      <c r="J254" s="168"/>
      <c r="K254" s="139">
        <v>44836</v>
      </c>
      <c r="L254" s="139"/>
      <c r="M254" s="137">
        <v>2025</v>
      </c>
      <c r="N254" s="138"/>
      <c r="O254" s="59"/>
    </row>
    <row r="255" spans="1:15" ht="24" customHeight="1" x14ac:dyDescent="0.2">
      <c r="A255" s="17">
        <v>39</v>
      </c>
      <c r="B255" s="140" t="s">
        <v>62</v>
      </c>
      <c r="C255" s="140"/>
      <c r="D255" s="140"/>
      <c r="E255" s="140"/>
      <c r="F255" s="140"/>
      <c r="G255" s="168" t="s">
        <v>47</v>
      </c>
      <c r="H255" s="168"/>
      <c r="I255" s="168"/>
      <c r="J255" s="168"/>
      <c r="K255" s="139">
        <v>44837</v>
      </c>
      <c r="L255" s="139"/>
      <c r="M255" s="135">
        <v>953.25</v>
      </c>
      <c r="N255" s="136"/>
      <c r="O255" s="37"/>
    </row>
    <row r="256" spans="1:15" ht="114" customHeight="1" x14ac:dyDescent="0.2">
      <c r="A256" s="17">
        <v>40</v>
      </c>
      <c r="B256" s="183" t="s">
        <v>128</v>
      </c>
      <c r="C256" s="184"/>
      <c r="D256" s="184"/>
      <c r="E256" s="184"/>
      <c r="F256" s="185"/>
      <c r="G256" s="164" t="s">
        <v>47</v>
      </c>
      <c r="H256" s="169"/>
      <c r="I256" s="169"/>
      <c r="J256" s="169"/>
      <c r="K256" s="139">
        <v>44838</v>
      </c>
      <c r="L256" s="139"/>
      <c r="M256" s="135">
        <f>23704.03-M253-M254-M255</f>
        <v>19737.699999999997</v>
      </c>
      <c r="N256" s="138"/>
      <c r="O256" s="59"/>
    </row>
    <row r="257" spans="1:15" ht="24" customHeight="1" x14ac:dyDescent="0.2">
      <c r="A257" s="17">
        <v>41</v>
      </c>
      <c r="B257" s="164" t="s">
        <v>46</v>
      </c>
      <c r="C257" s="164"/>
      <c r="D257" s="164"/>
      <c r="E257" s="164"/>
      <c r="F257" s="164"/>
      <c r="G257" s="169" t="s">
        <v>47</v>
      </c>
      <c r="H257" s="169"/>
      <c r="I257" s="169"/>
      <c r="J257" s="169"/>
      <c r="K257" s="139">
        <v>44866</v>
      </c>
      <c r="L257" s="139"/>
      <c r="M257" s="137">
        <v>1029.19</v>
      </c>
      <c r="N257" s="138"/>
      <c r="O257" s="59"/>
    </row>
    <row r="258" spans="1:15" ht="24" customHeight="1" x14ac:dyDescent="0.2">
      <c r="A258" s="17">
        <v>42</v>
      </c>
      <c r="B258" s="140" t="s">
        <v>64</v>
      </c>
      <c r="C258" s="140"/>
      <c r="D258" s="140"/>
      <c r="E258" s="140"/>
      <c r="F258" s="140"/>
      <c r="G258" s="168" t="s">
        <v>47</v>
      </c>
      <c r="H258" s="168"/>
      <c r="I258" s="168"/>
      <c r="J258" s="168"/>
      <c r="K258" s="139">
        <v>44866</v>
      </c>
      <c r="L258" s="139"/>
      <c r="M258" s="137">
        <v>2025</v>
      </c>
      <c r="N258" s="138"/>
      <c r="O258" s="59"/>
    </row>
    <row r="259" spans="1:15" ht="24" customHeight="1" x14ac:dyDescent="0.2">
      <c r="A259" s="17">
        <v>43</v>
      </c>
      <c r="B259" s="140" t="s">
        <v>62</v>
      </c>
      <c r="C259" s="140"/>
      <c r="D259" s="140"/>
      <c r="E259" s="140"/>
      <c r="F259" s="140"/>
      <c r="G259" s="168" t="s">
        <v>47</v>
      </c>
      <c r="H259" s="168"/>
      <c r="I259" s="168"/>
      <c r="J259" s="168"/>
      <c r="K259" s="139">
        <v>44866</v>
      </c>
      <c r="L259" s="139"/>
      <c r="M259" s="135">
        <v>953.25</v>
      </c>
      <c r="N259" s="136"/>
      <c r="O259" s="37"/>
    </row>
    <row r="260" spans="1:15" ht="113.4" customHeight="1" x14ac:dyDescent="0.2">
      <c r="A260" s="17">
        <v>44</v>
      </c>
      <c r="B260" s="183" t="s">
        <v>128</v>
      </c>
      <c r="C260" s="184"/>
      <c r="D260" s="184"/>
      <c r="E260" s="184"/>
      <c r="F260" s="185"/>
      <c r="G260" s="169" t="s">
        <v>47</v>
      </c>
      <c r="H260" s="169"/>
      <c r="I260" s="169"/>
      <c r="J260" s="169"/>
      <c r="K260" s="139">
        <v>44866</v>
      </c>
      <c r="L260" s="139"/>
      <c r="M260" s="135">
        <f>23704.03-M257-M258-M259</f>
        <v>19696.59</v>
      </c>
      <c r="N260" s="138"/>
      <c r="O260" s="59"/>
    </row>
    <row r="261" spans="1:15" ht="22.5" customHeight="1" x14ac:dyDescent="0.2">
      <c r="A261" s="17">
        <v>45</v>
      </c>
      <c r="B261" s="164" t="s">
        <v>46</v>
      </c>
      <c r="C261" s="164"/>
      <c r="D261" s="164"/>
      <c r="E261" s="164"/>
      <c r="F261" s="164"/>
      <c r="G261" s="169" t="s">
        <v>47</v>
      </c>
      <c r="H261" s="169"/>
      <c r="I261" s="169"/>
      <c r="J261" s="169"/>
      <c r="K261" s="139">
        <v>44896</v>
      </c>
      <c r="L261" s="139"/>
      <c r="M261" s="137">
        <v>1343.71</v>
      </c>
      <c r="N261" s="138"/>
      <c r="O261" s="59"/>
    </row>
    <row r="262" spans="1:15" ht="22.5" customHeight="1" x14ac:dyDescent="0.2">
      <c r="A262" s="17">
        <v>46</v>
      </c>
      <c r="B262" s="140" t="s">
        <v>64</v>
      </c>
      <c r="C262" s="140"/>
      <c r="D262" s="140"/>
      <c r="E262" s="140"/>
      <c r="F262" s="140"/>
      <c r="G262" s="168" t="s">
        <v>47</v>
      </c>
      <c r="H262" s="168"/>
      <c r="I262" s="168"/>
      <c r="J262" s="168"/>
      <c r="K262" s="139">
        <v>44896</v>
      </c>
      <c r="L262" s="139"/>
      <c r="M262" s="137">
        <v>2025</v>
      </c>
      <c r="N262" s="138"/>
      <c r="O262" s="59"/>
    </row>
    <row r="263" spans="1:15" ht="22.5" customHeight="1" x14ac:dyDescent="0.2">
      <c r="A263" s="17">
        <v>47</v>
      </c>
      <c r="B263" s="140" t="s">
        <v>62</v>
      </c>
      <c r="C263" s="140"/>
      <c r="D263" s="140"/>
      <c r="E263" s="140"/>
      <c r="F263" s="140"/>
      <c r="G263" s="168" t="s">
        <v>47</v>
      </c>
      <c r="H263" s="168"/>
      <c r="I263" s="168"/>
      <c r="J263" s="168"/>
      <c r="K263" s="139">
        <v>44896</v>
      </c>
      <c r="L263" s="139"/>
      <c r="M263" s="135">
        <v>953.25</v>
      </c>
      <c r="N263" s="136"/>
      <c r="O263" s="37"/>
    </row>
    <row r="264" spans="1:15" ht="114.6" customHeight="1" thickBot="1" x14ac:dyDescent="0.25">
      <c r="A264" s="19">
        <v>48</v>
      </c>
      <c r="B264" s="183" t="s">
        <v>128</v>
      </c>
      <c r="C264" s="184"/>
      <c r="D264" s="184"/>
      <c r="E264" s="184"/>
      <c r="F264" s="185"/>
      <c r="G264" s="453" t="s">
        <v>47</v>
      </c>
      <c r="H264" s="453"/>
      <c r="I264" s="453"/>
      <c r="J264" s="453"/>
      <c r="K264" s="454">
        <v>44896</v>
      </c>
      <c r="L264" s="454"/>
      <c r="M264" s="135">
        <f>23704.03-M261-M262-M263</f>
        <v>19382.07</v>
      </c>
      <c r="N264" s="138"/>
      <c r="O264" s="59"/>
    </row>
    <row r="265" spans="1:15" ht="11.4" customHeight="1" thickBot="1" x14ac:dyDescent="0.25">
      <c r="A265" s="87" t="s">
        <v>38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9"/>
      <c r="M265" s="362">
        <f>SUM(M217:N264)</f>
        <v>284448.36</v>
      </c>
      <c r="N265" s="363"/>
      <c r="O265" s="61"/>
    </row>
    <row r="266" spans="1:15" ht="11.25" customHeight="1" thickBo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72"/>
    </row>
    <row r="267" spans="1:15" ht="11.4" customHeight="1" x14ac:dyDescent="0.2">
      <c r="A267" s="258" t="s">
        <v>101</v>
      </c>
      <c r="B267" s="259"/>
      <c r="C267" s="259"/>
      <c r="D267" s="259"/>
      <c r="E267" s="259"/>
      <c r="F267" s="259"/>
      <c r="G267" s="259"/>
      <c r="H267" s="259"/>
      <c r="I267" s="259"/>
      <c r="J267" s="259"/>
      <c r="K267" s="259"/>
      <c r="L267" s="259"/>
      <c r="M267" s="259"/>
      <c r="N267" s="260"/>
      <c r="O267" s="60"/>
    </row>
    <row r="268" spans="1:15" ht="11.4" customHeight="1" x14ac:dyDescent="0.2">
      <c r="A268" s="261"/>
      <c r="B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3"/>
      <c r="O268" s="60"/>
    </row>
    <row r="269" spans="1:15" ht="11.4" customHeight="1" thickBot="1" x14ac:dyDescent="0.25">
      <c r="A269" s="285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7"/>
      <c r="O269" s="71"/>
    </row>
    <row r="270" spans="1:15" ht="11.4" customHeight="1" x14ac:dyDescent="0.2">
      <c r="A270" s="103" t="s">
        <v>11</v>
      </c>
      <c r="B270" s="269" t="s">
        <v>34</v>
      </c>
      <c r="C270" s="269"/>
      <c r="D270" s="269"/>
      <c r="E270" s="269"/>
      <c r="F270" s="269"/>
      <c r="G270" s="269" t="s">
        <v>35</v>
      </c>
      <c r="H270" s="269"/>
      <c r="I270" s="269"/>
      <c r="J270" s="269"/>
      <c r="K270" s="269" t="s">
        <v>36</v>
      </c>
      <c r="L270" s="269"/>
      <c r="M270" s="269" t="s">
        <v>37</v>
      </c>
      <c r="N270" s="289"/>
      <c r="O270" s="58"/>
    </row>
    <row r="271" spans="1:15" ht="11.4" customHeight="1" thickBot="1" x14ac:dyDescent="0.25">
      <c r="A271" s="104"/>
      <c r="B271" s="114"/>
      <c r="C271" s="115"/>
      <c r="D271" s="115"/>
      <c r="E271" s="115"/>
      <c r="F271" s="116"/>
      <c r="G271" s="114"/>
      <c r="H271" s="115"/>
      <c r="I271" s="115"/>
      <c r="J271" s="116"/>
      <c r="K271" s="114"/>
      <c r="L271" s="116"/>
      <c r="M271" s="114"/>
      <c r="N271" s="118"/>
      <c r="O271" s="58"/>
    </row>
    <row r="272" spans="1:15" ht="22.5" customHeight="1" x14ac:dyDescent="0.2">
      <c r="A272" s="49">
        <v>1</v>
      </c>
      <c r="B272" s="325" t="s">
        <v>49</v>
      </c>
      <c r="C272" s="326"/>
      <c r="D272" s="326"/>
      <c r="E272" s="326"/>
      <c r="F272" s="327"/>
      <c r="G272" s="328" t="s">
        <v>21</v>
      </c>
      <c r="H272" s="329"/>
      <c r="I272" s="329"/>
      <c r="J272" s="330"/>
      <c r="K272" s="451">
        <v>44562</v>
      </c>
      <c r="L272" s="452"/>
      <c r="M272" s="272">
        <v>15671.5</v>
      </c>
      <c r="N272" s="273"/>
      <c r="O272" s="59"/>
    </row>
    <row r="273" spans="1:15" ht="22.5" customHeight="1" x14ac:dyDescent="0.2">
      <c r="A273" s="15">
        <v>2</v>
      </c>
      <c r="B273" s="140" t="s">
        <v>72</v>
      </c>
      <c r="C273" s="140"/>
      <c r="D273" s="140"/>
      <c r="E273" s="140"/>
      <c r="F273" s="140"/>
      <c r="G273" s="142" t="s">
        <v>21</v>
      </c>
      <c r="H273" s="142"/>
      <c r="I273" s="142"/>
      <c r="J273" s="142"/>
      <c r="K273" s="139">
        <v>44563</v>
      </c>
      <c r="L273" s="139"/>
      <c r="M273" s="340">
        <v>1950.29</v>
      </c>
      <c r="N273" s="341"/>
      <c r="O273" s="59"/>
    </row>
    <row r="274" spans="1:15" ht="22.5" customHeight="1" x14ac:dyDescent="0.2">
      <c r="A274" s="15">
        <v>3</v>
      </c>
      <c r="B274" s="169" t="s">
        <v>49</v>
      </c>
      <c r="C274" s="169"/>
      <c r="D274" s="169"/>
      <c r="E274" s="169"/>
      <c r="F274" s="169"/>
      <c r="G274" s="346" t="s">
        <v>21</v>
      </c>
      <c r="H274" s="346"/>
      <c r="I274" s="346"/>
      <c r="J274" s="346"/>
      <c r="K274" s="139">
        <v>44593</v>
      </c>
      <c r="L274" s="139"/>
      <c r="M274" s="417">
        <v>14254.5</v>
      </c>
      <c r="N274" s="409"/>
      <c r="O274" s="59"/>
    </row>
    <row r="275" spans="1:15" ht="22.5" customHeight="1" x14ac:dyDescent="0.2">
      <c r="A275" s="16">
        <v>4</v>
      </c>
      <c r="B275" s="140" t="s">
        <v>72</v>
      </c>
      <c r="C275" s="140"/>
      <c r="D275" s="140"/>
      <c r="E275" s="140"/>
      <c r="F275" s="140"/>
      <c r="G275" s="142" t="s">
        <v>21</v>
      </c>
      <c r="H275" s="142"/>
      <c r="I275" s="142"/>
      <c r="J275" s="142"/>
      <c r="K275" s="139">
        <v>44594</v>
      </c>
      <c r="L275" s="139"/>
      <c r="M275" s="340">
        <v>1950.29</v>
      </c>
      <c r="N275" s="341"/>
      <c r="O275" s="59"/>
    </row>
    <row r="276" spans="1:15" ht="22.5" customHeight="1" x14ac:dyDescent="0.2">
      <c r="A276" s="16">
        <v>5</v>
      </c>
      <c r="B276" s="169" t="s">
        <v>49</v>
      </c>
      <c r="C276" s="169"/>
      <c r="D276" s="169"/>
      <c r="E276" s="169"/>
      <c r="F276" s="169"/>
      <c r="G276" s="346" t="s">
        <v>21</v>
      </c>
      <c r="H276" s="346"/>
      <c r="I276" s="346"/>
      <c r="J276" s="346"/>
      <c r="K276" s="139">
        <v>44621</v>
      </c>
      <c r="L276" s="139"/>
      <c r="M276" s="410">
        <v>11007.75</v>
      </c>
      <c r="N276" s="275"/>
      <c r="O276" s="59"/>
    </row>
    <row r="277" spans="1:15" ht="22.5" customHeight="1" x14ac:dyDescent="0.2">
      <c r="A277" s="16">
        <v>6</v>
      </c>
      <c r="B277" s="140" t="s">
        <v>72</v>
      </c>
      <c r="C277" s="140"/>
      <c r="D277" s="140"/>
      <c r="E277" s="140"/>
      <c r="F277" s="140"/>
      <c r="G277" s="142" t="s">
        <v>21</v>
      </c>
      <c r="H277" s="142"/>
      <c r="I277" s="142"/>
      <c r="J277" s="142"/>
      <c r="K277" s="139">
        <v>44621</v>
      </c>
      <c r="L277" s="139"/>
      <c r="M277" s="344">
        <v>1950.29</v>
      </c>
      <c r="N277" s="345"/>
      <c r="O277" s="59"/>
    </row>
    <row r="278" spans="1:15" ht="22.5" customHeight="1" x14ac:dyDescent="0.2">
      <c r="A278" s="15">
        <v>7</v>
      </c>
      <c r="B278" s="169" t="s">
        <v>49</v>
      </c>
      <c r="C278" s="169"/>
      <c r="D278" s="169"/>
      <c r="E278" s="169"/>
      <c r="F278" s="169"/>
      <c r="G278" s="346" t="s">
        <v>21</v>
      </c>
      <c r="H278" s="346"/>
      <c r="I278" s="346"/>
      <c r="J278" s="346"/>
      <c r="K278" s="139">
        <v>44652</v>
      </c>
      <c r="L278" s="139"/>
      <c r="M278" s="410">
        <v>20267</v>
      </c>
      <c r="N278" s="275"/>
      <c r="O278" s="59"/>
    </row>
    <row r="279" spans="1:15" ht="22.5" customHeight="1" x14ac:dyDescent="0.2">
      <c r="A279" s="15">
        <v>8</v>
      </c>
      <c r="B279" s="140" t="s">
        <v>72</v>
      </c>
      <c r="C279" s="140"/>
      <c r="D279" s="140"/>
      <c r="E279" s="140"/>
      <c r="F279" s="140"/>
      <c r="G279" s="142" t="s">
        <v>21</v>
      </c>
      <c r="H279" s="142"/>
      <c r="I279" s="142"/>
      <c r="J279" s="142"/>
      <c r="K279" s="139">
        <v>44652</v>
      </c>
      <c r="L279" s="139"/>
      <c r="M279" s="340">
        <v>1950.29</v>
      </c>
      <c r="N279" s="341"/>
      <c r="O279" s="59"/>
    </row>
    <row r="280" spans="1:15" ht="22.5" customHeight="1" x14ac:dyDescent="0.2">
      <c r="A280" s="15">
        <v>9</v>
      </c>
      <c r="B280" s="169" t="s">
        <v>49</v>
      </c>
      <c r="C280" s="169"/>
      <c r="D280" s="169"/>
      <c r="E280" s="169"/>
      <c r="F280" s="169"/>
      <c r="G280" s="346" t="s">
        <v>21</v>
      </c>
      <c r="H280" s="346"/>
      <c r="I280" s="346"/>
      <c r="J280" s="346"/>
      <c r="K280" s="139">
        <v>44682</v>
      </c>
      <c r="L280" s="139"/>
      <c r="M280" s="410">
        <v>11651.25</v>
      </c>
      <c r="N280" s="275"/>
      <c r="O280" s="59"/>
    </row>
    <row r="281" spans="1:15" ht="22.5" customHeight="1" x14ac:dyDescent="0.2">
      <c r="A281" s="15">
        <v>10</v>
      </c>
      <c r="B281" s="140" t="s">
        <v>72</v>
      </c>
      <c r="C281" s="140"/>
      <c r="D281" s="140"/>
      <c r="E281" s="140"/>
      <c r="F281" s="140"/>
      <c r="G281" s="142" t="s">
        <v>21</v>
      </c>
      <c r="H281" s="142"/>
      <c r="I281" s="142"/>
      <c r="J281" s="142"/>
      <c r="K281" s="139">
        <v>44683</v>
      </c>
      <c r="L281" s="139"/>
      <c r="M281" s="340">
        <v>1950.29</v>
      </c>
      <c r="N281" s="341"/>
      <c r="O281" s="59"/>
    </row>
    <row r="282" spans="1:15" ht="22.5" customHeight="1" x14ac:dyDescent="0.2">
      <c r="A282" s="15">
        <v>11</v>
      </c>
      <c r="B282" s="169" t="s">
        <v>49</v>
      </c>
      <c r="C282" s="169"/>
      <c r="D282" s="169"/>
      <c r="E282" s="169"/>
      <c r="F282" s="169"/>
      <c r="G282" s="142" t="s">
        <v>21</v>
      </c>
      <c r="H282" s="142"/>
      <c r="I282" s="142"/>
      <c r="J282" s="142"/>
      <c r="K282" s="139">
        <v>44715</v>
      </c>
      <c r="L282" s="139"/>
      <c r="M282" s="342">
        <v>18196.75</v>
      </c>
      <c r="N282" s="343"/>
      <c r="O282" s="59"/>
    </row>
    <row r="283" spans="1:15" ht="22.5" customHeight="1" x14ac:dyDescent="0.2">
      <c r="A283" s="15">
        <v>12</v>
      </c>
      <c r="B283" s="140" t="s">
        <v>72</v>
      </c>
      <c r="C283" s="140"/>
      <c r="D283" s="140"/>
      <c r="E283" s="140"/>
      <c r="F283" s="140"/>
      <c r="G283" s="142" t="s">
        <v>21</v>
      </c>
      <c r="H283" s="142"/>
      <c r="I283" s="142"/>
      <c r="J283" s="142"/>
      <c r="K283" s="139">
        <v>44714</v>
      </c>
      <c r="L283" s="139"/>
      <c r="M283" s="408">
        <v>1950.29</v>
      </c>
      <c r="N283" s="409"/>
      <c r="O283" s="59"/>
    </row>
    <row r="284" spans="1:15" ht="22.5" customHeight="1" x14ac:dyDescent="0.2">
      <c r="A284" s="15">
        <v>13</v>
      </c>
      <c r="B284" s="169" t="s">
        <v>49</v>
      </c>
      <c r="C284" s="169"/>
      <c r="D284" s="169"/>
      <c r="E284" s="169"/>
      <c r="F284" s="169"/>
      <c r="G284" s="346" t="s">
        <v>21</v>
      </c>
      <c r="H284" s="346"/>
      <c r="I284" s="346"/>
      <c r="J284" s="346"/>
      <c r="K284" s="139">
        <v>44743</v>
      </c>
      <c r="L284" s="139"/>
      <c r="M284" s="411">
        <v>6507.6</v>
      </c>
      <c r="N284" s="138"/>
      <c r="O284" s="59"/>
    </row>
    <row r="285" spans="1:15" ht="22.5" customHeight="1" x14ac:dyDescent="0.2">
      <c r="A285" s="15">
        <v>14</v>
      </c>
      <c r="B285" s="140" t="s">
        <v>72</v>
      </c>
      <c r="C285" s="140"/>
      <c r="D285" s="140"/>
      <c r="E285" s="140"/>
      <c r="F285" s="140"/>
      <c r="G285" s="142" t="s">
        <v>21</v>
      </c>
      <c r="H285" s="142"/>
      <c r="I285" s="142"/>
      <c r="J285" s="142"/>
      <c r="K285" s="139">
        <v>44743</v>
      </c>
      <c r="L285" s="139"/>
      <c r="M285" s="349">
        <v>2036.1</v>
      </c>
      <c r="N285" s="345"/>
      <c r="O285" s="59"/>
    </row>
    <row r="286" spans="1:15" ht="22.5" customHeight="1" x14ac:dyDescent="0.2">
      <c r="A286" s="15">
        <v>15</v>
      </c>
      <c r="B286" s="169" t="s">
        <v>49</v>
      </c>
      <c r="C286" s="169"/>
      <c r="D286" s="169"/>
      <c r="E286" s="169"/>
      <c r="F286" s="169"/>
      <c r="G286" s="346" t="s">
        <v>21</v>
      </c>
      <c r="H286" s="346"/>
      <c r="I286" s="346"/>
      <c r="J286" s="346"/>
      <c r="K286" s="139">
        <v>44774</v>
      </c>
      <c r="L286" s="139"/>
      <c r="M286" s="274">
        <v>17017</v>
      </c>
      <c r="N286" s="275"/>
      <c r="O286" s="59"/>
    </row>
    <row r="287" spans="1:15" ht="22.5" customHeight="1" x14ac:dyDescent="0.2">
      <c r="A287" s="15">
        <v>16</v>
      </c>
      <c r="B287" s="140" t="s">
        <v>72</v>
      </c>
      <c r="C287" s="140"/>
      <c r="D287" s="140"/>
      <c r="E287" s="140"/>
      <c r="F287" s="140"/>
      <c r="G287" s="142" t="s">
        <v>21</v>
      </c>
      <c r="H287" s="142"/>
      <c r="I287" s="142"/>
      <c r="J287" s="142"/>
      <c r="K287" s="139">
        <v>44774</v>
      </c>
      <c r="L287" s="139"/>
      <c r="M287" s="340">
        <v>2036.1</v>
      </c>
      <c r="N287" s="341"/>
      <c r="O287" s="59"/>
    </row>
    <row r="288" spans="1:15" ht="22.5" customHeight="1" x14ac:dyDescent="0.2">
      <c r="A288" s="15">
        <v>17</v>
      </c>
      <c r="B288" s="169" t="s">
        <v>49</v>
      </c>
      <c r="C288" s="169"/>
      <c r="D288" s="169"/>
      <c r="E288" s="169"/>
      <c r="F288" s="169"/>
      <c r="G288" s="346" t="s">
        <v>21</v>
      </c>
      <c r="H288" s="346"/>
      <c r="I288" s="346"/>
      <c r="J288" s="346"/>
      <c r="K288" s="139">
        <v>44805</v>
      </c>
      <c r="L288" s="139"/>
      <c r="M288" s="274">
        <v>19148.8</v>
      </c>
      <c r="N288" s="275"/>
      <c r="O288" s="64"/>
    </row>
    <row r="289" spans="1:15" ht="22.5" customHeight="1" x14ac:dyDescent="0.2">
      <c r="A289" s="15">
        <v>18</v>
      </c>
      <c r="B289" s="140" t="s">
        <v>72</v>
      </c>
      <c r="C289" s="140"/>
      <c r="D289" s="140"/>
      <c r="E289" s="140"/>
      <c r="F289" s="140"/>
      <c r="G289" s="142" t="s">
        <v>21</v>
      </c>
      <c r="H289" s="142"/>
      <c r="I289" s="142"/>
      <c r="J289" s="142"/>
      <c r="K289" s="139">
        <v>44805</v>
      </c>
      <c r="L289" s="139"/>
      <c r="M289" s="349">
        <v>2010.51</v>
      </c>
      <c r="N289" s="345"/>
      <c r="O289" s="29"/>
    </row>
    <row r="290" spans="1:15" ht="22.5" customHeight="1" x14ac:dyDescent="0.2">
      <c r="A290" s="15">
        <v>19</v>
      </c>
      <c r="B290" s="169" t="s">
        <v>49</v>
      </c>
      <c r="C290" s="169"/>
      <c r="D290" s="169"/>
      <c r="E290" s="169"/>
      <c r="F290" s="169"/>
      <c r="G290" s="346" t="s">
        <v>21</v>
      </c>
      <c r="H290" s="346"/>
      <c r="I290" s="346"/>
      <c r="J290" s="346"/>
      <c r="K290" s="139">
        <v>44835</v>
      </c>
      <c r="L290" s="139"/>
      <c r="M290" s="274">
        <v>11832</v>
      </c>
      <c r="N290" s="275"/>
      <c r="O290" s="64"/>
    </row>
    <row r="291" spans="1:15" ht="22.5" customHeight="1" x14ac:dyDescent="0.2">
      <c r="A291" s="15">
        <v>20</v>
      </c>
      <c r="B291" s="140" t="s">
        <v>72</v>
      </c>
      <c r="C291" s="140"/>
      <c r="D291" s="140"/>
      <c r="E291" s="140"/>
      <c r="F291" s="140"/>
      <c r="G291" s="142" t="s">
        <v>21</v>
      </c>
      <c r="H291" s="142"/>
      <c r="I291" s="142"/>
      <c r="J291" s="142"/>
      <c r="K291" s="139">
        <v>44835</v>
      </c>
      <c r="L291" s="139"/>
      <c r="M291" s="340">
        <v>1997.4</v>
      </c>
      <c r="N291" s="341"/>
      <c r="O291" s="29"/>
    </row>
    <row r="292" spans="1:15" ht="22.5" customHeight="1" x14ac:dyDescent="0.2">
      <c r="A292" s="15">
        <v>21</v>
      </c>
      <c r="B292" s="169" t="s">
        <v>49</v>
      </c>
      <c r="C292" s="169"/>
      <c r="D292" s="169"/>
      <c r="E292" s="169"/>
      <c r="F292" s="169"/>
      <c r="G292" s="346" t="s">
        <v>21</v>
      </c>
      <c r="H292" s="346"/>
      <c r="I292" s="346"/>
      <c r="J292" s="346"/>
      <c r="K292" s="139">
        <v>44866</v>
      </c>
      <c r="L292" s="139"/>
      <c r="M292" s="274">
        <v>25935.200000000001</v>
      </c>
      <c r="N292" s="275"/>
      <c r="O292" s="64"/>
    </row>
    <row r="293" spans="1:15" ht="22.5" customHeight="1" x14ac:dyDescent="0.2">
      <c r="A293" s="15">
        <v>22</v>
      </c>
      <c r="B293" s="140" t="s">
        <v>72</v>
      </c>
      <c r="C293" s="140"/>
      <c r="D293" s="140"/>
      <c r="E293" s="140"/>
      <c r="F293" s="140"/>
      <c r="G293" s="142" t="s">
        <v>21</v>
      </c>
      <c r="H293" s="142"/>
      <c r="I293" s="142"/>
      <c r="J293" s="142"/>
      <c r="K293" s="139">
        <v>44867</v>
      </c>
      <c r="L293" s="139"/>
      <c r="M293" s="349">
        <v>2036.1</v>
      </c>
      <c r="N293" s="345"/>
      <c r="O293" s="29"/>
    </row>
    <row r="294" spans="1:15" ht="22.5" customHeight="1" x14ac:dyDescent="0.2">
      <c r="A294" s="15">
        <v>23</v>
      </c>
      <c r="B294" s="169" t="s">
        <v>49</v>
      </c>
      <c r="C294" s="169"/>
      <c r="D294" s="169"/>
      <c r="E294" s="169"/>
      <c r="F294" s="169"/>
      <c r="G294" s="346" t="s">
        <v>21</v>
      </c>
      <c r="H294" s="346"/>
      <c r="I294" s="346"/>
      <c r="J294" s="346"/>
      <c r="K294" s="139">
        <v>44896</v>
      </c>
      <c r="L294" s="139"/>
      <c r="M294" s="274">
        <v>21944.65</v>
      </c>
      <c r="N294" s="275"/>
      <c r="O294" s="64"/>
    </row>
    <row r="295" spans="1:15" ht="22.5" customHeight="1" thickBot="1" x14ac:dyDescent="0.25">
      <c r="A295" s="50">
        <v>24</v>
      </c>
      <c r="B295" s="350" t="s">
        <v>72</v>
      </c>
      <c r="C295" s="350"/>
      <c r="D295" s="350"/>
      <c r="E295" s="350"/>
      <c r="F295" s="350"/>
      <c r="G295" s="351" t="s">
        <v>21</v>
      </c>
      <c r="H295" s="352"/>
      <c r="I295" s="352"/>
      <c r="J295" s="353"/>
      <c r="K295" s="354">
        <v>44896</v>
      </c>
      <c r="L295" s="355"/>
      <c r="M295" s="347">
        <v>2219.34</v>
      </c>
      <c r="N295" s="348"/>
      <c r="O295" s="64"/>
    </row>
    <row r="296" spans="1:15" ht="11.4" customHeight="1" thickBot="1" x14ac:dyDescent="0.25">
      <c r="A296" s="412" t="s">
        <v>38</v>
      </c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  <c r="L296" s="414"/>
      <c r="M296" s="415">
        <f>SUM(M272:N295)</f>
        <v>217471.29</v>
      </c>
      <c r="N296" s="416"/>
      <c r="O296" s="66"/>
    </row>
    <row r="298" spans="1:15" ht="11.4" customHeight="1" thickBot="1" x14ac:dyDescent="0.25"/>
    <row r="299" spans="1:15" ht="11.4" customHeight="1" x14ac:dyDescent="0.2">
      <c r="A299" s="97" t="s">
        <v>132</v>
      </c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9"/>
    </row>
    <row r="300" spans="1:15" ht="11.4" customHeight="1" x14ac:dyDescent="0.2">
      <c r="A300" s="100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2"/>
    </row>
    <row r="301" spans="1:15" ht="11.4" customHeight="1" thickBot="1" x14ac:dyDescent="0.25">
      <c r="A301" s="100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2"/>
    </row>
    <row r="302" spans="1:15" ht="11.4" customHeight="1" x14ac:dyDescent="0.2">
      <c r="A302" s="103" t="s">
        <v>11</v>
      </c>
      <c r="B302" s="105" t="s">
        <v>34</v>
      </c>
      <c r="C302" s="106"/>
      <c r="D302" s="106"/>
      <c r="E302" s="106"/>
      <c r="F302" s="107"/>
      <c r="G302" s="111" t="s">
        <v>35</v>
      </c>
      <c r="H302" s="112"/>
      <c r="I302" s="112"/>
      <c r="J302" s="113"/>
      <c r="K302" s="111" t="s">
        <v>36</v>
      </c>
      <c r="L302" s="113"/>
      <c r="M302" s="111" t="s">
        <v>37</v>
      </c>
      <c r="N302" s="117"/>
    </row>
    <row r="303" spans="1:15" ht="11.4" customHeight="1" thickBot="1" x14ac:dyDescent="0.25">
      <c r="A303" s="104"/>
      <c r="B303" s="108"/>
      <c r="C303" s="109"/>
      <c r="D303" s="109"/>
      <c r="E303" s="109"/>
      <c r="F303" s="110"/>
      <c r="G303" s="114"/>
      <c r="H303" s="115"/>
      <c r="I303" s="115"/>
      <c r="J303" s="116"/>
      <c r="K303" s="114"/>
      <c r="L303" s="116"/>
      <c r="M303" s="114"/>
      <c r="N303" s="118"/>
    </row>
    <row r="304" spans="1:15" ht="53.4" customHeight="1" thickBot="1" x14ac:dyDescent="0.25">
      <c r="A304" s="47">
        <v>1</v>
      </c>
      <c r="B304" s="119" t="s">
        <v>133</v>
      </c>
      <c r="C304" s="120"/>
      <c r="D304" s="120"/>
      <c r="E304" s="120"/>
      <c r="F304" s="121"/>
      <c r="G304" s="122" t="s">
        <v>130</v>
      </c>
      <c r="H304" s="123"/>
      <c r="I304" s="123"/>
      <c r="J304" s="124"/>
      <c r="K304" s="125">
        <v>44621</v>
      </c>
      <c r="L304" s="126"/>
      <c r="M304" s="127">
        <v>605</v>
      </c>
      <c r="N304" s="128"/>
    </row>
    <row r="305" spans="1:14" ht="11.4" customHeight="1" thickBot="1" x14ac:dyDescent="0.25">
      <c r="A305" s="87" t="s">
        <v>38</v>
      </c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9"/>
      <c r="M305" s="90">
        <f>M304</f>
        <v>605</v>
      </c>
      <c r="N305" s="91"/>
    </row>
  </sheetData>
  <autoFilter ref="A215:N216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2" showButton="0"/>
  </autoFilter>
  <mergeCells count="952">
    <mergeCell ref="M55:N55"/>
    <mergeCell ref="B57:F57"/>
    <mergeCell ref="G57:J57"/>
    <mergeCell ref="K57:L57"/>
    <mergeCell ref="M57:N57"/>
    <mergeCell ref="B175:E175"/>
    <mergeCell ref="G175:J175"/>
    <mergeCell ref="K175:L175"/>
    <mergeCell ref="M175:N175"/>
    <mergeCell ref="G67:J67"/>
    <mergeCell ref="B62:F62"/>
    <mergeCell ref="G62:J62"/>
    <mergeCell ref="K62:L62"/>
    <mergeCell ref="M62:N62"/>
    <mergeCell ref="B171:E171"/>
    <mergeCell ref="G171:J171"/>
    <mergeCell ref="K171:L171"/>
    <mergeCell ref="M171:N171"/>
    <mergeCell ref="B173:E173"/>
    <mergeCell ref="G173:J173"/>
    <mergeCell ref="K173:L173"/>
    <mergeCell ref="M173:N173"/>
    <mergeCell ref="B174:E174"/>
    <mergeCell ref="G174:J174"/>
    <mergeCell ref="G166:J166"/>
    <mergeCell ref="K166:L166"/>
    <mergeCell ref="M166:N166"/>
    <mergeCell ref="K164:L164"/>
    <mergeCell ref="K174:L174"/>
    <mergeCell ref="M174:N174"/>
    <mergeCell ref="B167:E167"/>
    <mergeCell ref="G167:J167"/>
    <mergeCell ref="K167:L167"/>
    <mergeCell ref="M167:N167"/>
    <mergeCell ref="B169:E169"/>
    <mergeCell ref="G169:J169"/>
    <mergeCell ref="K169:L169"/>
    <mergeCell ref="M169:N169"/>
    <mergeCell ref="B170:E170"/>
    <mergeCell ref="G170:J170"/>
    <mergeCell ref="K170:L170"/>
    <mergeCell ref="M170:N170"/>
    <mergeCell ref="G168:J168"/>
    <mergeCell ref="M75:N75"/>
    <mergeCell ref="K75:L75"/>
    <mergeCell ref="K73:L73"/>
    <mergeCell ref="K71:L71"/>
    <mergeCell ref="B163:E163"/>
    <mergeCell ref="G163:J163"/>
    <mergeCell ref="K163:L163"/>
    <mergeCell ref="M163:N163"/>
    <mergeCell ref="B165:E165"/>
    <mergeCell ref="G165:J165"/>
    <mergeCell ref="K165:L165"/>
    <mergeCell ref="M165:N165"/>
    <mergeCell ref="B200:F200"/>
    <mergeCell ref="G200:J200"/>
    <mergeCell ref="K200:L200"/>
    <mergeCell ref="M200:N200"/>
    <mergeCell ref="K199:L199"/>
    <mergeCell ref="B203:F203"/>
    <mergeCell ref="G203:J203"/>
    <mergeCell ref="K203:L203"/>
    <mergeCell ref="M203:N203"/>
    <mergeCell ref="K202:L202"/>
    <mergeCell ref="B205:F205"/>
    <mergeCell ref="G205:J205"/>
    <mergeCell ref="K205:L205"/>
    <mergeCell ref="M205:N205"/>
    <mergeCell ref="B209:F209"/>
    <mergeCell ref="G209:J209"/>
    <mergeCell ref="K209:L209"/>
    <mergeCell ref="M209:N209"/>
    <mergeCell ref="M208:N208"/>
    <mergeCell ref="M206:N206"/>
    <mergeCell ref="M194:N194"/>
    <mergeCell ref="M196:N196"/>
    <mergeCell ref="B198:F198"/>
    <mergeCell ref="G198:J198"/>
    <mergeCell ref="K198:L198"/>
    <mergeCell ref="M198:N198"/>
    <mergeCell ref="B71:F71"/>
    <mergeCell ref="B73:F73"/>
    <mergeCell ref="G75:J75"/>
    <mergeCell ref="B75:F75"/>
    <mergeCell ref="B161:E161"/>
    <mergeCell ref="G161:J161"/>
    <mergeCell ref="K161:L161"/>
    <mergeCell ref="M161:N161"/>
    <mergeCell ref="B162:E162"/>
    <mergeCell ref="G162:J162"/>
    <mergeCell ref="K162:L162"/>
    <mergeCell ref="M162:N162"/>
    <mergeCell ref="B101:F101"/>
    <mergeCell ref="G101:J101"/>
    <mergeCell ref="K101:L101"/>
    <mergeCell ref="M101:N101"/>
    <mergeCell ref="M71:N71"/>
    <mergeCell ref="M73:N73"/>
    <mergeCell ref="B97:F97"/>
    <mergeCell ref="B94:F94"/>
    <mergeCell ref="B92:F92"/>
    <mergeCell ref="G107:J107"/>
    <mergeCell ref="K107:L107"/>
    <mergeCell ref="M107:N107"/>
    <mergeCell ref="B107:F107"/>
    <mergeCell ref="B184:F184"/>
    <mergeCell ref="G184:J184"/>
    <mergeCell ref="M184:N184"/>
    <mergeCell ref="K184:L184"/>
    <mergeCell ref="M102:N102"/>
    <mergeCell ref="G121:J121"/>
    <mergeCell ref="K120:L120"/>
    <mergeCell ref="M120:N120"/>
    <mergeCell ref="B142:F142"/>
    <mergeCell ref="B143:F143"/>
    <mergeCell ref="M129:N129"/>
    <mergeCell ref="K103:L103"/>
    <mergeCell ref="K105:L105"/>
    <mergeCell ref="G103:J103"/>
    <mergeCell ref="G105:J105"/>
    <mergeCell ref="M100:N100"/>
    <mergeCell ref="B166:E166"/>
    <mergeCell ref="B96:F96"/>
    <mergeCell ref="K89:L89"/>
    <mergeCell ref="B91:F91"/>
    <mergeCell ref="G91:J91"/>
    <mergeCell ref="K91:L91"/>
    <mergeCell ref="B67:F67"/>
    <mergeCell ref="K67:L67"/>
    <mergeCell ref="M67:N67"/>
    <mergeCell ref="B134:F135"/>
    <mergeCell ref="K84:L84"/>
    <mergeCell ref="K86:L86"/>
    <mergeCell ref="K88:L88"/>
    <mergeCell ref="K90:L90"/>
    <mergeCell ref="M90:N90"/>
    <mergeCell ref="M88:N88"/>
    <mergeCell ref="M86:N86"/>
    <mergeCell ref="G86:J86"/>
    <mergeCell ref="G84:J84"/>
    <mergeCell ref="G88:J88"/>
    <mergeCell ref="G90:J90"/>
    <mergeCell ref="K85:L85"/>
    <mergeCell ref="M85:N85"/>
    <mergeCell ref="B84:E84"/>
    <mergeCell ref="M84:N84"/>
    <mergeCell ref="K262:L262"/>
    <mergeCell ref="B257:F257"/>
    <mergeCell ref="B256:F256"/>
    <mergeCell ref="M259:N259"/>
    <mergeCell ref="M249:N249"/>
    <mergeCell ref="B246:F246"/>
    <mergeCell ref="M262:N262"/>
    <mergeCell ref="M261:N261"/>
    <mergeCell ref="G264:J264"/>
    <mergeCell ref="G262:J262"/>
    <mergeCell ref="K264:L264"/>
    <mergeCell ref="M246:N246"/>
    <mergeCell ref="M250:N250"/>
    <mergeCell ref="B127:F127"/>
    <mergeCell ref="G127:J127"/>
    <mergeCell ref="K127:L127"/>
    <mergeCell ref="M127:N127"/>
    <mergeCell ref="G142:J142"/>
    <mergeCell ref="M140:N140"/>
    <mergeCell ref="M141:N141"/>
    <mergeCell ref="M142:N142"/>
    <mergeCell ref="M143:N143"/>
    <mergeCell ref="G143:J143"/>
    <mergeCell ref="G141:J141"/>
    <mergeCell ref="G190:J190"/>
    <mergeCell ref="G207:J207"/>
    <mergeCell ref="K207:L207"/>
    <mergeCell ref="M176:N176"/>
    <mergeCell ref="M199:N199"/>
    <mergeCell ref="K191:L191"/>
    <mergeCell ref="K188:L188"/>
    <mergeCell ref="K190:L190"/>
    <mergeCell ref="K192:L192"/>
    <mergeCell ref="K194:L194"/>
    <mergeCell ref="K196:L196"/>
    <mergeCell ref="B186:F186"/>
    <mergeCell ref="B86:F86"/>
    <mergeCell ref="B88:F88"/>
    <mergeCell ref="B90:F90"/>
    <mergeCell ref="B100:F100"/>
    <mergeCell ref="K100:L100"/>
    <mergeCell ref="K97:L97"/>
    <mergeCell ref="K94:L94"/>
    <mergeCell ref="K92:L92"/>
    <mergeCell ref="M92:N92"/>
    <mergeCell ref="M94:N94"/>
    <mergeCell ref="G94:J94"/>
    <mergeCell ref="G92:J92"/>
    <mergeCell ref="G97:J97"/>
    <mergeCell ref="G100:J100"/>
    <mergeCell ref="G87:J87"/>
    <mergeCell ref="M99:N99"/>
    <mergeCell ref="B98:F98"/>
    <mergeCell ref="G98:J98"/>
    <mergeCell ref="K98:L98"/>
    <mergeCell ref="M98:N98"/>
    <mergeCell ref="M87:N87"/>
    <mergeCell ref="M97:N97"/>
    <mergeCell ref="B93:F93"/>
    <mergeCell ref="B99:F99"/>
    <mergeCell ref="G104:J104"/>
    <mergeCell ref="G108:J108"/>
    <mergeCell ref="B117:F117"/>
    <mergeCell ref="G117:J117"/>
    <mergeCell ref="K117:L117"/>
    <mergeCell ref="M117:N117"/>
    <mergeCell ref="G99:J99"/>
    <mergeCell ref="K99:L99"/>
    <mergeCell ref="B102:F102"/>
    <mergeCell ref="G102:J102"/>
    <mergeCell ref="B115:F116"/>
    <mergeCell ref="B108:F108"/>
    <mergeCell ref="B105:F105"/>
    <mergeCell ref="K102:L102"/>
    <mergeCell ref="M109:N109"/>
    <mergeCell ref="K109:L109"/>
    <mergeCell ref="G109:J109"/>
    <mergeCell ref="M105:N105"/>
    <mergeCell ref="M103:N103"/>
    <mergeCell ref="B103:F103"/>
    <mergeCell ref="M255:N255"/>
    <mergeCell ref="M251:N251"/>
    <mergeCell ref="M254:N254"/>
    <mergeCell ref="M245:N245"/>
    <mergeCell ref="K234:L234"/>
    <mergeCell ref="M224:N224"/>
    <mergeCell ref="B120:F120"/>
    <mergeCell ref="A129:L129"/>
    <mergeCell ref="G136:J136"/>
    <mergeCell ref="G137:J137"/>
    <mergeCell ref="G138:J138"/>
    <mergeCell ref="G151:J151"/>
    <mergeCell ref="B151:F151"/>
    <mergeCell ref="M152:N152"/>
    <mergeCell ref="A152:L152"/>
    <mergeCell ref="G123:J123"/>
    <mergeCell ref="K123:L123"/>
    <mergeCell ref="M123:N123"/>
    <mergeCell ref="K136:L136"/>
    <mergeCell ref="K137:L137"/>
    <mergeCell ref="K138:L138"/>
    <mergeCell ref="K139:L139"/>
    <mergeCell ref="A134:A135"/>
    <mergeCell ref="K140:L140"/>
    <mergeCell ref="G257:J257"/>
    <mergeCell ref="K257:L257"/>
    <mergeCell ref="G229:J229"/>
    <mergeCell ref="K243:L243"/>
    <mergeCell ref="K232:L232"/>
    <mergeCell ref="K236:L236"/>
    <mergeCell ref="G256:J256"/>
    <mergeCell ref="G234:J234"/>
    <mergeCell ref="G233:J233"/>
    <mergeCell ref="K229:L229"/>
    <mergeCell ref="G230:J230"/>
    <mergeCell ref="K245:L245"/>
    <mergeCell ref="M243:N243"/>
    <mergeCell ref="K222:L222"/>
    <mergeCell ref="K204:L204"/>
    <mergeCell ref="K246:L246"/>
    <mergeCell ref="K255:L255"/>
    <mergeCell ref="M258:N258"/>
    <mergeCell ref="M257:N257"/>
    <mergeCell ref="G238:J238"/>
    <mergeCell ref="G246:J246"/>
    <mergeCell ref="M253:N253"/>
    <mergeCell ref="M239:N239"/>
    <mergeCell ref="K244:L244"/>
    <mergeCell ref="K256:L256"/>
    <mergeCell ref="A212:N214"/>
    <mergeCell ref="A215:A216"/>
    <mergeCell ref="B215:F216"/>
    <mergeCell ref="K215:L216"/>
    <mergeCell ref="G244:J244"/>
    <mergeCell ref="B248:F248"/>
    <mergeCell ref="G248:J248"/>
    <mergeCell ref="B233:F233"/>
    <mergeCell ref="B244:F244"/>
    <mergeCell ref="B234:F234"/>
    <mergeCell ref="B226:F226"/>
    <mergeCell ref="A296:L296"/>
    <mergeCell ref="G277:J277"/>
    <mergeCell ref="K277:L277"/>
    <mergeCell ref="M238:N238"/>
    <mergeCell ref="M240:N240"/>
    <mergeCell ref="M244:N244"/>
    <mergeCell ref="M248:N248"/>
    <mergeCell ref="M252:N252"/>
    <mergeCell ref="M256:N256"/>
    <mergeCell ref="M260:N260"/>
    <mergeCell ref="G261:J261"/>
    <mergeCell ref="G258:J258"/>
    <mergeCell ref="K258:L258"/>
    <mergeCell ref="B255:F255"/>
    <mergeCell ref="G255:J255"/>
    <mergeCell ref="B250:F250"/>
    <mergeCell ref="M296:N296"/>
    <mergeCell ref="B274:F274"/>
    <mergeCell ref="G274:J274"/>
    <mergeCell ref="K274:L274"/>
    <mergeCell ref="M274:N274"/>
    <mergeCell ref="G259:J259"/>
    <mergeCell ref="K259:L259"/>
    <mergeCell ref="K261:L261"/>
    <mergeCell ref="B263:F263"/>
    <mergeCell ref="G263:J263"/>
    <mergeCell ref="K263:L263"/>
    <mergeCell ref="K260:L260"/>
    <mergeCell ref="B261:F261"/>
    <mergeCell ref="B260:F260"/>
    <mergeCell ref="M276:N276"/>
    <mergeCell ref="B278:F278"/>
    <mergeCell ref="G278:J278"/>
    <mergeCell ref="K278:L278"/>
    <mergeCell ref="M278:N278"/>
    <mergeCell ref="B275:F275"/>
    <mergeCell ref="G275:J275"/>
    <mergeCell ref="K275:L275"/>
    <mergeCell ref="M275:N275"/>
    <mergeCell ref="K273:L273"/>
    <mergeCell ref="M273:N273"/>
    <mergeCell ref="K270:L271"/>
    <mergeCell ref="B273:F273"/>
    <mergeCell ref="G273:J273"/>
    <mergeCell ref="A265:L265"/>
    <mergeCell ref="M263:N263"/>
    <mergeCell ref="K272:L272"/>
    <mergeCell ref="M264:N264"/>
    <mergeCell ref="B288:F288"/>
    <mergeCell ref="G288:J288"/>
    <mergeCell ref="G286:J286"/>
    <mergeCell ref="K286:L286"/>
    <mergeCell ref="G290:J290"/>
    <mergeCell ref="B229:F229"/>
    <mergeCell ref="B225:F225"/>
    <mergeCell ref="A210:L210"/>
    <mergeCell ref="B195:F195"/>
    <mergeCell ref="G195:J195"/>
    <mergeCell ref="K195:L195"/>
    <mergeCell ref="G222:J222"/>
    <mergeCell ref="K218:L218"/>
    <mergeCell ref="B220:F220"/>
    <mergeCell ref="G220:J220"/>
    <mergeCell ref="B224:F224"/>
    <mergeCell ref="G224:J224"/>
    <mergeCell ref="G221:J221"/>
    <mergeCell ref="K221:L221"/>
    <mergeCell ref="G225:J225"/>
    <mergeCell ref="K225:L225"/>
    <mergeCell ref="K220:L220"/>
    <mergeCell ref="K224:L224"/>
    <mergeCell ref="B222:F222"/>
    <mergeCell ref="B219:F219"/>
    <mergeCell ref="G218:J218"/>
    <mergeCell ref="G208:J208"/>
    <mergeCell ref="G223:J223"/>
    <mergeCell ref="K206:L206"/>
    <mergeCell ref="B290:F290"/>
    <mergeCell ref="M286:N286"/>
    <mergeCell ref="K290:L290"/>
    <mergeCell ref="M290:N290"/>
    <mergeCell ref="G289:J289"/>
    <mergeCell ref="K289:L289"/>
    <mergeCell ref="M289:N289"/>
    <mergeCell ref="K284:L284"/>
    <mergeCell ref="M284:N284"/>
    <mergeCell ref="B284:F284"/>
    <mergeCell ref="B285:F285"/>
    <mergeCell ref="B289:F289"/>
    <mergeCell ref="B287:F287"/>
    <mergeCell ref="G287:J287"/>
    <mergeCell ref="K287:L287"/>
    <mergeCell ref="M287:N287"/>
    <mergeCell ref="K288:L288"/>
    <mergeCell ref="M265:N265"/>
    <mergeCell ref="B286:F286"/>
    <mergeCell ref="M283:N283"/>
    <mergeCell ref="B280:F280"/>
    <mergeCell ref="G280:J280"/>
    <mergeCell ref="K280:L280"/>
    <mergeCell ref="M280:N280"/>
    <mergeCell ref="B281:F281"/>
    <mergeCell ref="G281:J281"/>
    <mergeCell ref="K281:L281"/>
    <mergeCell ref="M281:N281"/>
    <mergeCell ref="K283:L283"/>
    <mergeCell ref="G285:J285"/>
    <mergeCell ref="K285:L285"/>
    <mergeCell ref="B282:F282"/>
    <mergeCell ref="G282:J282"/>
    <mergeCell ref="K282:L282"/>
    <mergeCell ref="M285:N285"/>
    <mergeCell ref="G283:J283"/>
    <mergeCell ref="G284:J284"/>
    <mergeCell ref="M44:N44"/>
    <mergeCell ref="G46:H46"/>
    <mergeCell ref="M46:N46"/>
    <mergeCell ref="G122:J122"/>
    <mergeCell ref="K122:L122"/>
    <mergeCell ref="M122:N122"/>
    <mergeCell ref="B123:F123"/>
    <mergeCell ref="B185:F185"/>
    <mergeCell ref="G215:J216"/>
    <mergeCell ref="K83:L83"/>
    <mergeCell ref="A78:N80"/>
    <mergeCell ref="A81:A82"/>
    <mergeCell ref="B81:F82"/>
    <mergeCell ref="G81:J82"/>
    <mergeCell ref="K81:L82"/>
    <mergeCell ref="M81:N82"/>
    <mergeCell ref="A22:A23"/>
    <mergeCell ref="B22:D23"/>
    <mergeCell ref="E22:F23"/>
    <mergeCell ref="B19:C19"/>
    <mergeCell ref="B25:J25"/>
    <mergeCell ref="K25:L25"/>
    <mergeCell ref="G22:H23"/>
    <mergeCell ref="I46:J46"/>
    <mergeCell ref="K46:L46"/>
    <mergeCell ref="E41:F41"/>
    <mergeCell ref="G41:H41"/>
    <mergeCell ref="I41:J41"/>
    <mergeCell ref="I40:J40"/>
    <mergeCell ref="B20:C20"/>
    <mergeCell ref="E45:F45"/>
    <mergeCell ref="B44:D44"/>
    <mergeCell ref="K35:L35"/>
    <mergeCell ref="M42:N42"/>
    <mergeCell ref="E42:F42"/>
    <mergeCell ref="G40:H40"/>
    <mergeCell ref="G42:H42"/>
    <mergeCell ref="I42:J42"/>
    <mergeCell ref="M41:N41"/>
    <mergeCell ref="K43:L43"/>
    <mergeCell ref="G69:J69"/>
    <mergeCell ref="B58:F58"/>
    <mergeCell ref="G58:J58"/>
    <mergeCell ref="B54:F54"/>
    <mergeCell ref="G54:J54"/>
    <mergeCell ref="B56:F56"/>
    <mergeCell ref="G56:J56"/>
    <mergeCell ref="K58:L58"/>
    <mergeCell ref="G52:J53"/>
    <mergeCell ref="K52:L53"/>
    <mergeCell ref="B55:F55"/>
    <mergeCell ref="G55:J55"/>
    <mergeCell ref="K55:L55"/>
    <mergeCell ref="M54:N54"/>
    <mergeCell ref="K69:L69"/>
    <mergeCell ref="I45:J45"/>
    <mergeCell ref="G45:H45"/>
    <mergeCell ref="G134:J135"/>
    <mergeCell ref="K134:L135"/>
    <mergeCell ref="M134:N135"/>
    <mergeCell ref="A144:L144"/>
    <mergeCell ref="M136:N136"/>
    <mergeCell ref="M137:N137"/>
    <mergeCell ref="M138:N138"/>
    <mergeCell ref="M139:N139"/>
    <mergeCell ref="B136:F136"/>
    <mergeCell ref="B137:F137"/>
    <mergeCell ref="B138:F138"/>
    <mergeCell ref="B139:F139"/>
    <mergeCell ref="B140:F140"/>
    <mergeCell ref="B141:F141"/>
    <mergeCell ref="G139:J139"/>
    <mergeCell ref="G140:J140"/>
    <mergeCell ref="K141:L141"/>
    <mergeCell ref="K142:L142"/>
    <mergeCell ref="K143:L143"/>
    <mergeCell ref="B126:F126"/>
    <mergeCell ref="B124:F124"/>
    <mergeCell ref="G124:J124"/>
    <mergeCell ref="K124:L124"/>
    <mergeCell ref="M124:N124"/>
    <mergeCell ref="B125:F125"/>
    <mergeCell ref="G115:J116"/>
    <mergeCell ref="K115:L116"/>
    <mergeCell ref="M115:N116"/>
    <mergeCell ref="G119:J119"/>
    <mergeCell ref="K119:L119"/>
    <mergeCell ref="G126:J126"/>
    <mergeCell ref="K126:L126"/>
    <mergeCell ref="M126:N126"/>
    <mergeCell ref="B122:F122"/>
    <mergeCell ref="B128:F128"/>
    <mergeCell ref="G128:J128"/>
    <mergeCell ref="K128:L128"/>
    <mergeCell ref="M128:N128"/>
    <mergeCell ref="G120:J120"/>
    <mergeCell ref="K108:L108"/>
    <mergeCell ref="M108:N108"/>
    <mergeCell ref="A110:L110"/>
    <mergeCell ref="M110:N110"/>
    <mergeCell ref="K121:L121"/>
    <mergeCell ref="M121:N121"/>
    <mergeCell ref="B121:F121"/>
    <mergeCell ref="G125:J125"/>
    <mergeCell ref="M118:N118"/>
    <mergeCell ref="K125:L125"/>
    <mergeCell ref="M125:N125"/>
    <mergeCell ref="B109:F109"/>
    <mergeCell ref="A112:N114"/>
    <mergeCell ref="A115:A116"/>
    <mergeCell ref="M119:N119"/>
    <mergeCell ref="B118:F118"/>
    <mergeCell ref="G118:J118"/>
    <mergeCell ref="K118:L118"/>
    <mergeCell ref="B119:F119"/>
    <mergeCell ref="M295:N295"/>
    <mergeCell ref="B293:F293"/>
    <mergeCell ref="G293:J293"/>
    <mergeCell ref="K293:L293"/>
    <mergeCell ref="M293:N293"/>
    <mergeCell ref="B291:F291"/>
    <mergeCell ref="G294:J294"/>
    <mergeCell ref="K294:L294"/>
    <mergeCell ref="M294:N294"/>
    <mergeCell ref="B292:F292"/>
    <mergeCell ref="G292:J292"/>
    <mergeCell ref="B295:F295"/>
    <mergeCell ref="G295:J295"/>
    <mergeCell ref="K295:L295"/>
    <mergeCell ref="B294:F294"/>
    <mergeCell ref="M292:N292"/>
    <mergeCell ref="K292:L292"/>
    <mergeCell ref="G291:J291"/>
    <mergeCell ref="K291:L291"/>
    <mergeCell ref="M291:N291"/>
    <mergeCell ref="B279:F279"/>
    <mergeCell ref="G279:J279"/>
    <mergeCell ref="K279:L279"/>
    <mergeCell ref="M279:N279"/>
    <mergeCell ref="M282:N282"/>
    <mergeCell ref="B277:F277"/>
    <mergeCell ref="M277:N277"/>
    <mergeCell ref="B276:F276"/>
    <mergeCell ref="G276:J276"/>
    <mergeCell ref="A131:N133"/>
    <mergeCell ref="B272:F272"/>
    <mergeCell ref="G272:J272"/>
    <mergeCell ref="A267:N269"/>
    <mergeCell ref="A270:A271"/>
    <mergeCell ref="B270:F271"/>
    <mergeCell ref="M149:N150"/>
    <mergeCell ref="K149:L150"/>
    <mergeCell ref="G149:J150"/>
    <mergeCell ref="B149:F150"/>
    <mergeCell ref="A149:A150"/>
    <mergeCell ref="M270:N271"/>
    <mergeCell ref="B158:F159"/>
    <mergeCell ref="G158:J159"/>
    <mergeCell ref="G160:J160"/>
    <mergeCell ref="M185:N185"/>
    <mergeCell ref="M183:N183"/>
    <mergeCell ref="M168:N168"/>
    <mergeCell ref="B207:F207"/>
    <mergeCell ref="G217:J217"/>
    <mergeCell ref="K217:L217"/>
    <mergeCell ref="M215:N216"/>
    <mergeCell ref="G270:J271"/>
    <mergeCell ref="M218:N218"/>
    <mergeCell ref="M27:N27"/>
    <mergeCell ref="M22:N23"/>
    <mergeCell ref="B43:D43"/>
    <mergeCell ref="E43:F43"/>
    <mergeCell ref="G43:H43"/>
    <mergeCell ref="I43:J43"/>
    <mergeCell ref="M36:N36"/>
    <mergeCell ref="K32:L32"/>
    <mergeCell ref="B29:J29"/>
    <mergeCell ref="K29:L29"/>
    <mergeCell ref="M37:N37"/>
    <mergeCell ref="M30:N30"/>
    <mergeCell ref="B33:J33"/>
    <mergeCell ref="E38:F38"/>
    <mergeCell ref="A38:D38"/>
    <mergeCell ref="I36:J36"/>
    <mergeCell ref="E37:F37"/>
    <mergeCell ref="K37:L37"/>
    <mergeCell ref="K40:L40"/>
    <mergeCell ref="B26:J26"/>
    <mergeCell ref="B24:D24"/>
    <mergeCell ref="E24:F24"/>
    <mergeCell ref="G24:H24"/>
    <mergeCell ref="I24:J24"/>
    <mergeCell ref="B16:C16"/>
    <mergeCell ref="I22:J23"/>
    <mergeCell ref="B18:C18"/>
    <mergeCell ref="B17:C17"/>
    <mergeCell ref="B12:C12"/>
    <mergeCell ref="B13:C13"/>
    <mergeCell ref="B14:C14"/>
    <mergeCell ref="D12:G12"/>
    <mergeCell ref="D14:G14"/>
    <mergeCell ref="D19:G19"/>
    <mergeCell ref="D20:G20"/>
    <mergeCell ref="D13:G13"/>
    <mergeCell ref="D18:G18"/>
    <mergeCell ref="D16:G16"/>
    <mergeCell ref="D17:G17"/>
    <mergeCell ref="B52:F53"/>
    <mergeCell ref="A46:D46"/>
    <mergeCell ref="E46:F46"/>
    <mergeCell ref="A49:N51"/>
    <mergeCell ref="M58:N58"/>
    <mergeCell ref="K54:L54"/>
    <mergeCell ref="A52:A53"/>
    <mergeCell ref="B72:F72"/>
    <mergeCell ref="M52:N53"/>
    <mergeCell ref="B60:F60"/>
    <mergeCell ref="M69:N69"/>
    <mergeCell ref="K66:L66"/>
    <mergeCell ref="K56:L56"/>
    <mergeCell ref="M56:N56"/>
    <mergeCell ref="K68:L68"/>
    <mergeCell ref="M68:N68"/>
    <mergeCell ref="M63:N63"/>
    <mergeCell ref="G59:J59"/>
    <mergeCell ref="B69:F69"/>
    <mergeCell ref="B68:F68"/>
    <mergeCell ref="B61:F61"/>
    <mergeCell ref="G61:J61"/>
    <mergeCell ref="M61:N61"/>
    <mergeCell ref="G72:J72"/>
    <mergeCell ref="G226:J226"/>
    <mergeCell ref="G260:J260"/>
    <mergeCell ref="B264:F264"/>
    <mergeCell ref="B259:F259"/>
    <mergeCell ref="M272:N272"/>
    <mergeCell ref="M288:N288"/>
    <mergeCell ref="K44:L44"/>
    <mergeCell ref="M45:N45"/>
    <mergeCell ref="M89:N89"/>
    <mergeCell ref="B164:F164"/>
    <mergeCell ref="B221:F221"/>
    <mergeCell ref="B218:F218"/>
    <mergeCell ref="M204:N204"/>
    <mergeCell ref="K208:L208"/>
    <mergeCell ref="K276:L276"/>
    <mergeCell ref="B283:F283"/>
    <mergeCell ref="B228:F228"/>
    <mergeCell ref="G228:J228"/>
    <mergeCell ref="B232:F232"/>
    <mergeCell ref="G232:J232"/>
    <mergeCell ref="B236:F236"/>
    <mergeCell ref="G236:J236"/>
    <mergeCell ref="B240:F240"/>
    <mergeCell ref="G240:J240"/>
    <mergeCell ref="B243:F243"/>
    <mergeCell ref="G243:J243"/>
    <mergeCell ref="B258:F258"/>
    <mergeCell ref="B262:F262"/>
    <mergeCell ref="M40:N40"/>
    <mergeCell ref="E39:F39"/>
    <mergeCell ref="K185:L185"/>
    <mergeCell ref="M172:N172"/>
    <mergeCell ref="K168:L168"/>
    <mergeCell ref="A146:N148"/>
    <mergeCell ref="A155:N157"/>
    <mergeCell ref="M160:N160"/>
    <mergeCell ref="K160:L160"/>
    <mergeCell ref="A178:N180"/>
    <mergeCell ref="M181:N182"/>
    <mergeCell ref="G185:J185"/>
    <mergeCell ref="K158:L159"/>
    <mergeCell ref="M151:N151"/>
    <mergeCell ref="K151:L151"/>
    <mergeCell ref="B59:F59"/>
    <mergeCell ref="B104:F104"/>
    <mergeCell ref="B42:D42"/>
    <mergeCell ref="M76:N76"/>
    <mergeCell ref="K64:L64"/>
    <mergeCell ref="M24:N24"/>
    <mergeCell ref="K26:L26"/>
    <mergeCell ref="K22:L23"/>
    <mergeCell ref="K24:L24"/>
    <mergeCell ref="G37:H37"/>
    <mergeCell ref="I37:J37"/>
    <mergeCell ref="B32:J32"/>
    <mergeCell ref="G38:H38"/>
    <mergeCell ref="I38:J38"/>
    <mergeCell ref="K38:L38"/>
    <mergeCell ref="M38:N38"/>
    <mergeCell ref="B37:D37"/>
    <mergeCell ref="G36:H36"/>
    <mergeCell ref="M28:N28"/>
    <mergeCell ref="M29:N29"/>
    <mergeCell ref="M31:N31"/>
    <mergeCell ref="B31:J31"/>
    <mergeCell ref="K31:L31"/>
    <mergeCell ref="B28:J28"/>
    <mergeCell ref="B27:J27"/>
    <mergeCell ref="K28:L28"/>
    <mergeCell ref="M33:N33"/>
    <mergeCell ref="M25:N25"/>
    <mergeCell ref="M26:N26"/>
    <mergeCell ref="M32:N32"/>
    <mergeCell ref="M43:N43"/>
    <mergeCell ref="K27:L27"/>
    <mergeCell ref="B30:J30"/>
    <mergeCell ref="K30:L30"/>
    <mergeCell ref="K33:L33"/>
    <mergeCell ref="B45:D45"/>
    <mergeCell ref="K36:L36"/>
    <mergeCell ref="K39:L39"/>
    <mergeCell ref="E40:F40"/>
    <mergeCell ref="E44:F44"/>
    <mergeCell ref="G44:H44"/>
    <mergeCell ref="I44:J44"/>
    <mergeCell ref="K42:L42"/>
    <mergeCell ref="B39:D39"/>
    <mergeCell ref="B41:D41"/>
    <mergeCell ref="K41:L41"/>
    <mergeCell ref="I39:J39"/>
    <mergeCell ref="G39:H39"/>
    <mergeCell ref="B36:D36"/>
    <mergeCell ref="E36:F36"/>
    <mergeCell ref="K45:L45"/>
    <mergeCell ref="B40:D40"/>
    <mergeCell ref="M39:N39"/>
    <mergeCell ref="B66:F66"/>
    <mergeCell ref="G66:J66"/>
    <mergeCell ref="K74:L74"/>
    <mergeCell ref="M64:N64"/>
    <mergeCell ref="K61:L61"/>
    <mergeCell ref="G63:J63"/>
    <mergeCell ref="K63:L63"/>
    <mergeCell ref="B65:F65"/>
    <mergeCell ref="G83:J83"/>
    <mergeCell ref="G74:J74"/>
    <mergeCell ref="M66:N66"/>
    <mergeCell ref="A76:L76"/>
    <mergeCell ref="B83:F83"/>
    <mergeCell ref="M83:N83"/>
    <mergeCell ref="K72:L72"/>
    <mergeCell ref="M72:N72"/>
    <mergeCell ref="B63:F63"/>
    <mergeCell ref="B64:F64"/>
    <mergeCell ref="G70:J70"/>
    <mergeCell ref="K70:L70"/>
    <mergeCell ref="M70:N70"/>
    <mergeCell ref="B70:E70"/>
    <mergeCell ref="G71:J71"/>
    <mergeCell ref="G73:J73"/>
    <mergeCell ref="G85:J85"/>
    <mergeCell ref="G96:J96"/>
    <mergeCell ref="G89:J89"/>
    <mergeCell ref="G93:J93"/>
    <mergeCell ref="K93:L93"/>
    <mergeCell ref="M93:N93"/>
    <mergeCell ref="M91:N91"/>
    <mergeCell ref="K95:L95"/>
    <mergeCell ref="M95:N95"/>
    <mergeCell ref="K96:L96"/>
    <mergeCell ref="M96:N96"/>
    <mergeCell ref="M59:N59"/>
    <mergeCell ref="M65:N65"/>
    <mergeCell ref="M60:N60"/>
    <mergeCell ref="K104:L104"/>
    <mergeCell ref="M104:N104"/>
    <mergeCell ref="B106:F106"/>
    <mergeCell ref="G106:J106"/>
    <mergeCell ref="M106:N106"/>
    <mergeCell ref="K106:L106"/>
    <mergeCell ref="B95:F95"/>
    <mergeCell ref="G68:J68"/>
    <mergeCell ref="G65:J65"/>
    <mergeCell ref="K65:L65"/>
    <mergeCell ref="G60:J60"/>
    <mergeCell ref="K60:L60"/>
    <mergeCell ref="G64:J64"/>
    <mergeCell ref="B74:F74"/>
    <mergeCell ref="B89:F89"/>
    <mergeCell ref="K87:L87"/>
    <mergeCell ref="B87:F87"/>
    <mergeCell ref="G95:J95"/>
    <mergeCell ref="M74:N74"/>
    <mergeCell ref="K59:L59"/>
    <mergeCell ref="B85:F85"/>
    <mergeCell ref="G242:J242"/>
    <mergeCell ref="B239:F239"/>
    <mergeCell ref="G239:J239"/>
    <mergeCell ref="M227:N227"/>
    <mergeCell ref="B231:F231"/>
    <mergeCell ref="G231:J231"/>
    <mergeCell ref="K231:L231"/>
    <mergeCell ref="M231:N231"/>
    <mergeCell ref="B235:F235"/>
    <mergeCell ref="G235:J235"/>
    <mergeCell ref="K235:L235"/>
    <mergeCell ref="M235:N235"/>
    <mergeCell ref="B227:F227"/>
    <mergeCell ref="G227:J227"/>
    <mergeCell ref="M232:N232"/>
    <mergeCell ref="M236:N236"/>
    <mergeCell ref="M228:N228"/>
    <mergeCell ref="G237:J237"/>
    <mergeCell ref="B238:F238"/>
    <mergeCell ref="K238:L238"/>
    <mergeCell ref="K242:L242"/>
    <mergeCell ref="K233:L233"/>
    <mergeCell ref="K239:L239"/>
    <mergeCell ref="B230:F230"/>
    <mergeCell ref="K250:L250"/>
    <mergeCell ref="B254:F254"/>
    <mergeCell ref="G254:J254"/>
    <mergeCell ref="K254:L254"/>
    <mergeCell ref="K251:L251"/>
    <mergeCell ref="B253:F253"/>
    <mergeCell ref="B247:F247"/>
    <mergeCell ref="G247:J247"/>
    <mergeCell ref="K247:L247"/>
    <mergeCell ref="B249:F249"/>
    <mergeCell ref="G249:J249"/>
    <mergeCell ref="K249:L249"/>
    <mergeCell ref="G252:J252"/>
    <mergeCell ref="G253:J253"/>
    <mergeCell ref="K253:L253"/>
    <mergeCell ref="K248:L248"/>
    <mergeCell ref="K252:L252"/>
    <mergeCell ref="G250:J250"/>
    <mergeCell ref="B251:F251"/>
    <mergeCell ref="G251:J251"/>
    <mergeCell ref="B252:F252"/>
    <mergeCell ref="B223:F223"/>
    <mergeCell ref="B245:F245"/>
    <mergeCell ref="G172:J172"/>
    <mergeCell ref="B183:F183"/>
    <mergeCell ref="G183:J183"/>
    <mergeCell ref="G219:J219"/>
    <mergeCell ref="B237:F237"/>
    <mergeCell ref="B241:F241"/>
    <mergeCell ref="G241:J241"/>
    <mergeCell ref="B242:F242"/>
    <mergeCell ref="G245:J245"/>
    <mergeCell ref="G201:J201"/>
    <mergeCell ref="B199:F199"/>
    <mergeCell ref="B181:F182"/>
    <mergeCell ref="G181:J182"/>
    <mergeCell ref="B217:F217"/>
    <mergeCell ref="B172:F172"/>
    <mergeCell ref="B191:F191"/>
    <mergeCell ref="B197:F197"/>
    <mergeCell ref="G193:J193"/>
    <mergeCell ref="B202:F202"/>
    <mergeCell ref="G202:J202"/>
    <mergeCell ref="G204:J204"/>
    <mergeCell ref="B204:F204"/>
    <mergeCell ref="M158:N159"/>
    <mergeCell ref="K181:L182"/>
    <mergeCell ref="G197:J197"/>
    <mergeCell ref="K197:L197"/>
    <mergeCell ref="A181:A182"/>
    <mergeCell ref="B189:F189"/>
    <mergeCell ref="G189:J189"/>
    <mergeCell ref="K189:L189"/>
    <mergeCell ref="B187:F187"/>
    <mergeCell ref="G187:J187"/>
    <mergeCell ref="K187:L187"/>
    <mergeCell ref="M191:N191"/>
    <mergeCell ref="M189:N189"/>
    <mergeCell ref="M187:N187"/>
    <mergeCell ref="G186:J186"/>
    <mergeCell ref="B188:F188"/>
    <mergeCell ref="G188:J188"/>
    <mergeCell ref="B196:F196"/>
    <mergeCell ref="G196:J196"/>
    <mergeCell ref="B193:F193"/>
    <mergeCell ref="M188:N188"/>
    <mergeCell ref="B190:F190"/>
    <mergeCell ref="M186:N186"/>
    <mergeCell ref="B192:F192"/>
    <mergeCell ref="B160:F160"/>
    <mergeCell ref="B168:F168"/>
    <mergeCell ref="K172:L172"/>
    <mergeCell ref="A176:L176"/>
    <mergeCell ref="K193:L193"/>
    <mergeCell ref="G191:J191"/>
    <mergeCell ref="G164:J164"/>
    <mergeCell ref="M210:N210"/>
    <mergeCell ref="M207:N207"/>
    <mergeCell ref="M193:N193"/>
    <mergeCell ref="M195:N195"/>
    <mergeCell ref="M164:N164"/>
    <mergeCell ref="M201:N201"/>
    <mergeCell ref="M197:N197"/>
    <mergeCell ref="K183:L183"/>
    <mergeCell ref="B208:F208"/>
    <mergeCell ref="B201:F201"/>
    <mergeCell ref="M202:N202"/>
    <mergeCell ref="K201:L201"/>
    <mergeCell ref="G199:J199"/>
    <mergeCell ref="G192:J192"/>
    <mergeCell ref="M192:N192"/>
    <mergeCell ref="B194:F194"/>
    <mergeCell ref="G194:J194"/>
    <mergeCell ref="B34:J34"/>
    <mergeCell ref="K34:L34"/>
    <mergeCell ref="M34:N34"/>
    <mergeCell ref="M247:N247"/>
    <mergeCell ref="M241:N241"/>
    <mergeCell ref="K228:L228"/>
    <mergeCell ref="M237:N237"/>
    <mergeCell ref="M234:N234"/>
    <mergeCell ref="M233:N233"/>
    <mergeCell ref="M230:N230"/>
    <mergeCell ref="M229:N229"/>
    <mergeCell ref="K219:L219"/>
    <mergeCell ref="K227:L227"/>
    <mergeCell ref="K240:L240"/>
    <mergeCell ref="K237:L237"/>
    <mergeCell ref="K241:L241"/>
    <mergeCell ref="M219:N219"/>
    <mergeCell ref="K223:L223"/>
    <mergeCell ref="M223:N223"/>
    <mergeCell ref="M226:N226"/>
    <mergeCell ref="B206:F206"/>
    <mergeCell ref="G206:J206"/>
    <mergeCell ref="M217:N217"/>
    <mergeCell ref="M225:N225"/>
    <mergeCell ref="A305:L305"/>
    <mergeCell ref="M305:N305"/>
    <mergeCell ref="M35:N35"/>
    <mergeCell ref="B35:J35"/>
    <mergeCell ref="A299:N301"/>
    <mergeCell ref="A302:A303"/>
    <mergeCell ref="B302:F303"/>
    <mergeCell ref="G302:J303"/>
    <mergeCell ref="K302:L303"/>
    <mergeCell ref="M302:N303"/>
    <mergeCell ref="B304:F304"/>
    <mergeCell ref="G304:J304"/>
    <mergeCell ref="K304:L304"/>
    <mergeCell ref="M304:N304"/>
    <mergeCell ref="M144:N144"/>
    <mergeCell ref="M222:N222"/>
    <mergeCell ref="M221:N221"/>
    <mergeCell ref="M220:N220"/>
    <mergeCell ref="M242:N242"/>
    <mergeCell ref="K230:L230"/>
    <mergeCell ref="K226:L226"/>
    <mergeCell ref="K186:L186"/>
    <mergeCell ref="M190:N190"/>
    <mergeCell ref="A158:A159"/>
  </mergeCells>
  <pageMargins left="0" right="0" top="0" bottom="0" header="0.31496062992125984" footer="0.31496062992125984"/>
  <pageSetup paperSize="9" scale="76" fitToHeight="12" orientation="portrait" r:id="rId1"/>
  <rowBreaks count="5" manualBreakCount="5">
    <brk id="47" max="16383" man="1"/>
    <brk id="76" max="16383" man="1"/>
    <brk id="144" max="16383" man="1"/>
    <brk id="176" max="16383" man="1"/>
    <brk id="2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TDSheet!Print_Area</vt:lpstr>
      <vt:lpstr>TDSheet!Область_печати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Боровых Елена Павловна</dc:creator>
  <cp:lastModifiedBy>u45</cp:lastModifiedBy>
  <cp:revision/>
  <cp:lastPrinted>2023-02-08T05:11:13Z</cp:lastPrinted>
  <dcterms:created xsi:type="dcterms:W3CDTF">2019-02-27T06:55:03Z</dcterms:created>
  <dcterms:modified xsi:type="dcterms:W3CDTF">2023-02-21T06:24:03Z</dcterms:modified>
</cp:coreProperties>
</file>